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4\"/>
    </mc:Choice>
  </mc:AlternateContent>
  <xr:revisionPtr revIDLastSave="0" documentId="8_{B6BB15E3-F340-4521-B628-3E31016D96B7}" xr6:coauthVersionLast="47" xr6:coauthVersionMax="47" xr10:uidLastSave="{00000000-0000-0000-0000-000000000000}"/>
  <workbookProtection lockStructure="1"/>
  <bookViews>
    <workbookView xWindow="-120" yWindow="-120" windowWidth="29040" windowHeight="15720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2" l="1"/>
  <c r="E83" i="2"/>
  <c r="C66" i="2"/>
  <c r="E66" i="2"/>
  <c r="H36" i="20"/>
  <c r="H47" i="20" s="1"/>
  <c r="F36" i="20"/>
  <c r="F47" i="20" s="1"/>
  <c r="H70" i="20"/>
  <c r="F70" i="20" l="1"/>
  <c r="C11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H3" i="21" l="1"/>
  <c r="C4" i="20"/>
  <c r="C7" i="20" s="1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E20" i="18"/>
  <c r="C38" i="18" l="1"/>
  <c r="C40" i="18" s="1"/>
  <c r="E38" i="18"/>
  <c r="E40" i="18" s="1"/>
  <c r="C5" i="20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36" i="2" l="1"/>
  <c r="E39" i="2" s="1"/>
  <c r="C36" i="2"/>
  <c r="C96" i="2"/>
  <c r="E50" i="21" s="1"/>
  <c r="E62" i="21"/>
  <c r="E115" i="2"/>
  <c r="C115" i="2"/>
  <c r="E109" i="2"/>
  <c r="E60" i="21"/>
  <c r="E56" i="2"/>
  <c r="E72" i="2" s="1"/>
  <c r="C56" i="2"/>
  <c r="C72" i="2" s="1"/>
  <c r="E21" i="2"/>
  <c r="E37" i="21" l="1"/>
  <c r="E46" i="2"/>
  <c r="E17" i="21"/>
  <c r="E33" i="21"/>
  <c r="C39" i="2"/>
  <c r="C46" i="2" s="1"/>
  <c r="E59" i="21"/>
  <c r="E47" i="21"/>
  <c r="C102" i="2"/>
  <c r="E102" i="2"/>
  <c r="E64" i="21" s="1"/>
  <c r="E52" i="21" l="1"/>
  <c r="C104" i="2"/>
  <c r="E36" i="21"/>
  <c r="E20" i="21"/>
  <c r="E38" i="21"/>
  <c r="C48" i="2"/>
  <c r="E23" i="21" s="1"/>
  <c r="E104" i="2"/>
  <c r="C44" i="17"/>
  <c r="E48" i="2" l="1"/>
  <c r="E39" i="21" s="1"/>
  <c r="E22" i="21"/>
</calcChain>
</file>

<file path=xl/sharedStrings.xml><?xml version="1.0" encoding="utf-8"?>
<sst xmlns="http://schemas.openxmlformats.org/spreadsheetml/2006/main" count="1339" uniqueCount="592">
  <si>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</si>
  <si>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</si>
  <si>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</si>
  <si>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</si>
  <si>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</si>
  <si>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</si>
  <si>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</si>
  <si>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</si>
  <si>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</si>
  <si>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</si>
  <si>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</si>
  <si>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</si>
  <si>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</si>
  <si>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</si>
  <si>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</si>
  <si>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</si>
  <si>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</si>
  <si>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</si>
  <si>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</si>
  <si>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</si>
  <si>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</si>
  <si>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</si>
  <si>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</si>
  <si>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</si>
  <si>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</si>
  <si>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</si>
  <si>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</si>
  <si>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</si>
  <si>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</si>
  <si>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</si>
  <si>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</si>
  <si>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</si>
  <si>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</si>
  <si>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</si>
  <si>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</si>
  <si>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</si>
  <si>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</si>
  <si>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</si>
  <si>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</si>
  <si>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</si>
  <si>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</si>
  <si>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</si>
  <si>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</si>
  <si>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</si>
  <si>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</si>
  <si>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</si>
  <si>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</si>
  <si>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</si>
  <si>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</si>
  <si>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</si>
  <si>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</si>
  <si>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</si>
  <si>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</si>
  <si>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</si>
  <si>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</si>
  <si>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</si>
  <si>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</si>
  <si>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</si>
  <si>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</si>
  <si>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</si>
  <si>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</si>
  <si>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</si>
  <si>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</si>
  <si>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</si>
  <si>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</si>
  <si>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</si>
  <si>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</si>
  <si>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</si>
  <si>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</si>
  <si>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</si>
  <si>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</si>
  <si>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</si>
  <si>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</si>
  <si>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</si>
  <si>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</si>
  <si>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</si>
  <si>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</si>
  <si>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</si>
  <si>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</si>
  <si>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</si>
  <si>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</si>
  <si>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</si>
  <si>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</si>
  <si>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</si>
  <si>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</si>
  <si>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</si>
  <si>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</si>
  <si>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</si>
  <si>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</si>
  <si>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</si>
  <si>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</si>
  <si>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</si>
  <si>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</si>
  <si>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</si>
  <si>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</si>
  <si>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</si>
  <si>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</si>
  <si>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</si>
  <si>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</si>
  <si>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</si>
  <si>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</si>
  <si>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</si>
  <si>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</si>
  <si>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</si>
  <si>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</si>
  <si>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</si>
  <si>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</si>
  <si>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</si>
  <si>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</si>
  <si>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</si>
  <si>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</si>
  <si>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</si>
  <si>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</si>
  <si>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</si>
  <si>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</si>
  <si>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</si>
  <si>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</si>
  <si>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</si>
  <si>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</si>
  <si>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</si>
  <si>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</si>
  <si>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</si>
  <si>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</si>
  <si>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</si>
  <si>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</si>
  <si>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</si>
  <si>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</si>
  <si>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</si>
  <si>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</si>
  <si>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</si>
  <si>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</si>
  <si>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</si>
  <si>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</si>
  <si>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</si>
  <si>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</si>
  <si>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</si>
  <si>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</si>
  <si>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</si>
  <si>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</si>
  <si>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</si>
  <si>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</si>
  <si>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</si>
  <si>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</si>
  <si>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</si>
  <si>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</si>
  <si>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</si>
  <si>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</si>
  <si>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</si>
  <si>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</si>
  <si>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</si>
  <si>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</si>
  <si>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</si>
  <si>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</si>
  <si>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</si>
  <si>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</si>
  <si>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</si>
  <si>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</si>
  <si>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</si>
  <si>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</si>
  <si>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</si>
  <si>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</si>
  <si>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</si>
  <si>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</si>
  <si>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</si>
  <si>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</si>
  <si>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</si>
  <si>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</si>
  <si>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</si>
  <si>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</si>
  <si>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</si>
  <si>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</si>
  <si>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</si>
  <si>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</si>
  <si>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</si>
  <si>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</si>
  <si>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</si>
  <si>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</si>
  <si>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</si>
  <si>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</si>
  <si>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</si>
  <si>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</si>
  <si>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</si>
  <si>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</si>
  <si>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</si>
  <si>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</si>
  <si>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</si>
  <si>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</si>
  <si>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</si>
  <si>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</si>
  <si>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</si>
  <si>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</si>
  <si>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</si>
  <si>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</si>
  <si>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</si>
  <si>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</si>
  <si>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</si>
  <si>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</si>
  <si>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</si>
  <si>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</si>
  <si>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</si>
  <si>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</si>
  <si>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</si>
  <si>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</si>
  <si>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</si>
  <si>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</si>
  <si>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</si>
  <si>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</si>
  <si>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</si>
  <si>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</si>
  <si>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</si>
  <si>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</si>
  <si>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</si>
  <si>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</si>
  <si>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</si>
  <si>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</si>
  <si>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</si>
  <si>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</si>
  <si>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</si>
  <si>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</si>
  <si>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</si>
  <si>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</si>
  <si>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</si>
  <si>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</si>
  <si>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</si>
  <si>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</si>
  <si>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</si>
  <si>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</si>
  <si>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</si>
  <si>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</si>
  <si>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</si>
  <si>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</si>
  <si>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</si>
  <si>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</si>
  <si>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</si>
  <si>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</si>
  <si>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</si>
  <si>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</si>
  <si>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</si>
  <si>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</si>
  <si>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</si>
  <si>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</si>
  <si>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</si>
  <si>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</si>
  <si>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</si>
  <si>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</si>
  <si>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</si>
  <si>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</si>
  <si>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</si>
  <si>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</si>
  <si>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</si>
  <si>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</si>
  <si>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</si>
  <si>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</si>
  <si>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</si>
  <si>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</si>
  <si>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</si>
  <si>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</si>
  <si>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</si>
  <si>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</si>
  <si>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</si>
  <si>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</si>
  <si>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</si>
  <si>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</si>
  <si>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</si>
  <si>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</si>
  <si>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</si>
  <si>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</si>
  <si>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</si>
  <si>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</si>
  <si>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</si>
  <si>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</si>
  <si>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</si>
  <si>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</si>
  <si>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</si>
  <si>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</si>
  <si>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</si>
  <si>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</si>
  <si>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</si>
  <si>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</si>
  <si>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</si>
  <si>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</si>
  <si>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</si>
  <si>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</si>
  <si>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</si>
  <si>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</si>
  <si>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</si>
  <si>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</si>
  <si>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</si>
  <si>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</si>
  <si>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</si>
  <si>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</si>
  <si>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</si>
  <si>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</si>
  <si>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</si>
  <si>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</si>
  <si>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</si>
  <si>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</si>
  <si>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</si>
  <si>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</si>
  <si>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</si>
  <si>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</si>
  <si>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</si>
  <si>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</si>
  <si>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</si>
  <si>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</si>
  <si>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</si>
  <si>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</si>
  <si>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</si>
  <si>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</si>
  <si>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</si>
  <si>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</si>
  <si>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</si>
  <si>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</si>
  <si>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</si>
  <si>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</si>
  <si>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</si>
  <si>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</si>
  <si>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</si>
  <si>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</si>
  <si>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</si>
  <si>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</si>
  <si>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</si>
  <si>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</si>
  <si>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</si>
  <si>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</si>
  <si>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</si>
  <si>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</si>
  <si>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</si>
  <si>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</si>
  <si>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</si>
  <si>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</si>
  <si>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</si>
  <si>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</si>
  <si>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</si>
  <si>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</si>
  <si>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</si>
  <si>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</si>
  <si>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</si>
  <si>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</si>
  <si>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</si>
  <si>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</si>
  <si>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</si>
  <si>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</si>
  <si>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</si>
  <si>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</si>
  <si>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</si>
  <si>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</si>
  <si>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</si>
  <si>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</si>
  <si>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</si>
  <si>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</si>
  <si>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</si>
  <si>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</si>
  <si>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</si>
  <si>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</si>
  <si>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</si>
  <si>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</si>
  <si>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</si>
  <si>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</si>
  <si>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</si>
  <si>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</si>
  <si>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</si>
  <si>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</si>
  <si>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</si>
  <si>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</si>
  <si>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</si>
  <si>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</si>
  <si>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</si>
  <si>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</si>
  <si>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</si>
  <si>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</si>
  <si>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</si>
  <si>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</si>
  <si>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</si>
  <si>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</si>
  <si>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</si>
  <si>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</si>
  <si>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</si>
  <si>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</si>
  <si>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</si>
  <si>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</si>
  <si>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</si>
  <si>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</si>
  <si>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</si>
  <si>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</si>
  <si>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</si>
  <si>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</si>
  <si>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</si>
  <si>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</si>
  <si>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</si>
  <si>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</si>
  <si>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</si>
  <si>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</si>
  <si>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</si>
  <si>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</si>
  <si>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</si>
  <si>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</si>
  <si>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</si>
  <si>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</si>
  <si>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</si>
  <si>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</si>
  <si>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</si>
  <si>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</si>
  <si>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</si>
  <si>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</si>
  <si>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</si>
  <si>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</si>
  <si>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</si>
  <si>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</si>
  <si>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</si>
  <si>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</si>
  <si>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</si>
  <si>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</si>
  <si>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</si>
  <si>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</si>
  <si>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</si>
  <si>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</si>
  <si>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</si>
  <si>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</si>
  <si>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</si>
  <si>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</si>
  <si>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</si>
  <si>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</si>
  <si>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</si>
  <si>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</si>
  <si>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</si>
  <si>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</si>
  <si>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</si>
  <si>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</si>
  <si>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</si>
  <si>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</si>
  <si>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</si>
  <si>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</si>
  <si>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</si>
  <si>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</si>
  <si>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</si>
  <si>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</si>
  <si>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</si>
  <si>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</si>
  <si>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</si>
  <si>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</si>
  <si>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</si>
  <si>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</si>
  <si>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</si>
  <si>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</si>
  <si>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</si>
  <si>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</si>
  <si>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</si>
  <si>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</si>
  <si>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</si>
  <si>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</si>
  <si>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</si>
  <si>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</si>
  <si>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</si>
  <si>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</si>
  <si>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</si>
  <si>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</si>
  <si>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</si>
  <si>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</si>
  <si>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</si>
  <si>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</si>
  <si>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</si>
  <si>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</si>
  <si>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</si>
  <si>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</si>
  <si>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</si>
  <si>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</si>
  <si>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</si>
  <si>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</si>
  <si>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</si>
  <si>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</si>
  <si>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</si>
  <si>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</si>
  <si>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</si>
  <si>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</si>
  <si>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</si>
  <si>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</si>
  <si>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</si>
  <si>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</si>
  <si>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</si>
  <si>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</si>
  <si>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</si>
  <si>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</si>
  <si>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</si>
  <si>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</si>
  <si>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</si>
  <si>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</si>
  <si>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</si>
  <si>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</si>
  <si>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</si>
  <si>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</si>
  <si>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</si>
  <si>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</si>
  <si>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</si>
  <si>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</si>
  <si>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</si>
  <si>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</si>
  <si>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</si>
  <si>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</si>
  <si>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</si>
  <si>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</si>
  <si>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</si>
  <si>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</si>
  <si>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</si>
  <si>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</si>
  <si>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</si>
  <si>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</si>
  <si>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</si>
  <si>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</si>
  <si>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</si>
  <si>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</si>
  <si>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</si>
  <si>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</si>
  <si>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</si>
  <si>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</si>
  <si>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</si>
  <si>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</si>
  <si>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</si>
  <si>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</si>
  <si>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</si>
  <si>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</si>
  <si>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</si>
  <si>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</si>
  <si>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</si>
  <si>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</si>
  <si>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</si>
  <si>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</si>
  <si>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</si>
  <si>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</si>
  <si>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</si>
  <si>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</si>
  <si>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</si>
  <si>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</si>
  <si>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</si>
  <si>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</si>
  <si>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</si>
  <si>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</si>
  <si>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</si>
  <si>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</si>
  <si>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</si>
  <si>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</si>
  <si>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</si>
  <si>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</si>
  <si>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</si>
  <si>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</si>
  <si>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</si>
  <si>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</si>
  <si>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</si>
  <si>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</si>
  <si>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</si>
  <si>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</si>
  <si>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</si>
  <si>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</si>
  <si>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</si>
  <si>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</si>
  <si>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</si>
  <si>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</si>
  <si>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</si>
  <si>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</si>
  <si>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</si>
  <si>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</si>
  <si>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</si>
  <si>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</si>
  <si>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</si>
  <si>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</si>
  <si>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</si>
  <si>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</si>
  <si>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</si>
  <si>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</si>
  <si>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</si>
  <si>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</si>
  <si>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</si>
  <si>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</si>
  <si>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</si>
  <si>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</si>
  <si>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</si>
  <si>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</si>
  <si>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</si>
  <si>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</si>
  <si>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</si>
  <si>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</si>
  <si>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</si>
  <si>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Investicijos į vandentiekio ir nuotekų tinklų infrastruktūrą, tūkst. eurų</t>
  </si>
  <si>
    <t>Varėnos rajono savivaldybė</t>
  </si>
  <si>
    <t>Živilė Tamulienė direktorė</t>
  </si>
  <si>
    <t>2023,10,16</t>
  </si>
  <si>
    <t>Savivaldybės administracija</t>
  </si>
  <si>
    <t>Vieną kartą per metus</t>
  </si>
  <si>
    <t>neviešina</t>
  </si>
  <si>
    <t>Kas penkis metus</t>
  </si>
  <si>
    <t xml:space="preserve">Mažmeninė prekyba </t>
  </si>
  <si>
    <t>2025,04,30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</si>
</sst>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</cellStyleXfs>
  <cellXfs count="755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wrapText="1"/>
      <protection locked="0"/>
    </xf>
    <xf numFmtId="0" fontId="20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0" fillId="7" borderId="0" xfId="0" applyFont="1" applyFill="1"/>
    <xf numFmtId="0" fontId="0" fillId="7" borderId="0" xfId="0" applyFill="1"/>
    <xf numFmtId="0" fontId="20" fillId="7" borderId="18" xfId="0" applyFont="1" applyFill="1" applyBorder="1"/>
    <xf numFmtId="0" fontId="0" fillId="7" borderId="19" xfId="0" applyFill="1" applyBorder="1"/>
    <xf numFmtId="0" fontId="20" fillId="7" borderId="0" xfId="0" applyFont="1" applyFill="1" applyAlignment="1">
      <alignment wrapText="1"/>
    </xf>
    <xf numFmtId="0" fontId="21" fillId="7" borderId="18" xfId="0" applyFont="1" applyFill="1" applyBorder="1" applyAlignment="1">
      <alignment horizontal="center"/>
    </xf>
    <xf numFmtId="0" fontId="21" fillId="7" borderId="0" xfId="0" applyFont="1" applyFill="1" applyAlignment="1">
      <alignment horizontal="center"/>
    </xf>
    <xf numFmtId="0" fontId="20" fillId="0" borderId="14" xfId="0" applyFont="1" applyBorder="1" applyAlignment="1">
      <alignment wrapText="1"/>
    </xf>
    <xf numFmtId="0" fontId="20" fillId="7" borderId="12" xfId="0" applyFont="1" applyFill="1" applyBorder="1"/>
    <xf numFmtId="0" fontId="20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19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0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0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27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0" fillId="7" borderId="54" xfId="0" applyFont="1" applyFill="1" applyBorder="1"/>
    <xf numFmtId="0" fontId="25" fillId="7" borderId="54" xfId="0" applyFont="1" applyFill="1" applyBorder="1"/>
    <xf numFmtId="0" fontId="26" fillId="7" borderId="54" xfId="0" applyFont="1" applyFill="1" applyBorder="1"/>
    <xf numFmtId="0" fontId="21" fillId="7" borderId="54" xfId="0" applyFont="1" applyFill="1" applyBorder="1" applyAlignment="1">
      <alignment horizontal="center"/>
    </xf>
    <xf numFmtId="0" fontId="20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0" fillId="7" borderId="54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top" wrapText="1"/>
    </xf>
    <xf numFmtId="0" fontId="20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0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27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27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5" fillId="7" borderId="86" xfId="0" applyFont="1" applyFill="1" applyBorder="1"/>
    <xf numFmtId="0" fontId="20" fillId="7" borderId="61" xfId="0" applyFont="1" applyFill="1" applyBorder="1"/>
    <xf numFmtId="0" fontId="20" fillId="7" borderId="87" xfId="0" applyFont="1" applyFill="1" applyBorder="1"/>
    <xf numFmtId="0" fontId="0" fillId="7" borderId="88" xfId="0" applyFill="1" applyBorder="1"/>
    <xf numFmtId="0" fontId="20" fillId="7" borderId="86" xfId="0" applyFont="1" applyFill="1" applyBorder="1"/>
    <xf numFmtId="0" fontId="0" fillId="7" borderId="63" xfId="0" applyFill="1" applyBorder="1"/>
    <xf numFmtId="0" fontId="20" fillId="7" borderId="64" xfId="0" applyFont="1" applyFill="1" applyBorder="1"/>
    <xf numFmtId="0" fontId="20" fillId="7" borderId="64" xfId="0" applyFont="1" applyFill="1" applyBorder="1" applyAlignment="1">
      <alignment horizontal="center"/>
    </xf>
    <xf numFmtId="0" fontId="0" fillId="7" borderId="89" xfId="0" applyFill="1" applyBorder="1"/>
    <xf numFmtId="0" fontId="21" fillId="7" borderId="64" xfId="0" applyFont="1" applyFill="1" applyBorder="1" applyAlignment="1">
      <alignment horizontal="center"/>
    </xf>
    <xf numFmtId="0" fontId="20" fillId="7" borderId="64" xfId="0" applyFont="1" applyFill="1" applyBorder="1" applyAlignment="1">
      <alignment horizontal="left" vertical="top"/>
    </xf>
    <xf numFmtId="0" fontId="20" fillId="7" borderId="90" xfId="0" applyFont="1" applyFill="1" applyBorder="1" applyAlignment="1">
      <alignment horizontal="center" vertical="center" wrapText="1"/>
    </xf>
    <xf numFmtId="0" fontId="20" fillId="7" borderId="90" xfId="0" applyFont="1" applyFill="1" applyBorder="1"/>
    <xf numFmtId="0" fontId="21" fillId="7" borderId="64" xfId="0" applyFont="1" applyFill="1" applyBorder="1" applyAlignment="1">
      <alignment horizontal="left"/>
    </xf>
    <xf numFmtId="0" fontId="20" fillId="7" borderId="64" xfId="0" applyFont="1" applyFill="1" applyBorder="1" applyAlignment="1">
      <alignment horizontal="left"/>
    </xf>
    <xf numFmtId="0" fontId="0" fillId="7" borderId="83" xfId="0" applyFill="1" applyBorder="1"/>
    <xf numFmtId="0" fontId="20" fillId="7" borderId="92" xfId="0" applyFont="1" applyFill="1" applyBorder="1"/>
    <xf numFmtId="0" fontId="20" fillId="7" borderId="93" xfId="0" applyFont="1" applyFill="1" applyBorder="1"/>
    <xf numFmtId="0" fontId="0" fillId="7" borderId="93" xfId="0" applyFill="1" applyBorder="1"/>
    <xf numFmtId="0" fontId="20" fillId="7" borderId="84" xfId="0" applyFont="1" applyFill="1" applyBorder="1"/>
    <xf numFmtId="0" fontId="20" fillId="7" borderId="85" xfId="0" applyFont="1" applyFill="1" applyBorder="1"/>
    <xf numFmtId="0" fontId="20" fillId="7" borderId="94" xfId="0" applyFont="1" applyFill="1" applyBorder="1"/>
    <xf numFmtId="0" fontId="3" fillId="0" borderId="81" xfId="0" applyFont="1" applyBorder="1" applyAlignment="1">
      <alignment vertical="center"/>
    </xf>
    <xf numFmtId="0" fontId="20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0" fillId="9" borderId="14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/>
    </xf>
    <xf numFmtId="0" fontId="20" fillId="7" borderId="0" xfId="0" applyFont="1" applyFill="1" applyAlignment="1">
      <alignment horizontal="left" vertical="top"/>
    </xf>
    <xf numFmtId="0" fontId="20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0" fillId="0" borderId="23" xfId="0" applyFont="1" applyBorder="1" applyAlignment="1" applyProtection="1">
      <alignment vertical="center" wrapText="1"/>
      <protection locked="0"/>
    </xf>
    <xf numFmtId="0" fontId="20" fillId="0" borderId="59" xfId="0" applyFont="1" applyBorder="1" applyAlignment="1" applyProtection="1">
      <alignment vertical="center" wrapText="1"/>
      <protection locked="0"/>
    </xf>
    <xf numFmtId="164" fontId="20" fillId="0" borderId="14" xfId="0" applyNumberFormat="1" applyFont="1" applyBorder="1" applyAlignment="1" applyProtection="1">
      <alignment vertical="center" wrapText="1"/>
      <protection locked="0"/>
    </xf>
    <xf numFmtId="164" fontId="20" fillId="0" borderId="15" xfId="0" applyNumberFormat="1" applyFont="1" applyBorder="1" applyAlignment="1" applyProtection="1">
      <alignment vertical="center" wrapText="1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35" fillId="0" borderId="60" xfId="0" applyFont="1" applyBorder="1" applyAlignment="1">
      <alignment wrapText="1"/>
    </xf>
    <xf numFmtId="0" fontId="35" fillId="0" borderId="61" xfId="0" applyFont="1" applyBorder="1" applyAlignment="1">
      <alignment wrapText="1"/>
    </xf>
    <xf numFmtId="0" fontId="35" fillId="0" borderId="63" xfId="0" applyFont="1" applyBorder="1" applyAlignment="1">
      <alignment wrapText="1"/>
    </xf>
    <xf numFmtId="0" fontId="35" fillId="0" borderId="0" xfId="0" applyFont="1" applyAlignment="1">
      <alignment wrapText="1"/>
    </xf>
    <xf numFmtId="0" fontId="32" fillId="0" borderId="6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36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39" fillId="7" borderId="0" xfId="0" applyFont="1" applyFill="1"/>
    <xf numFmtId="0" fontId="37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1" fillId="3" borderId="0" xfId="0" applyFont="1" applyFill="1"/>
    <xf numFmtId="0" fontId="41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37" fillId="7" borderId="0" xfId="0" applyFont="1" applyFill="1"/>
    <xf numFmtId="0" fontId="38" fillId="7" borderId="0" xfId="0" applyFont="1" applyFill="1" applyAlignment="1">
      <alignment vertical="top" wrapText="1"/>
    </xf>
    <xf numFmtId="0" fontId="38" fillId="7" borderId="64" xfId="0" applyFont="1" applyFill="1" applyBorder="1" applyAlignment="1">
      <alignment vertical="center" wrapText="1"/>
    </xf>
    <xf numFmtId="0" fontId="27" fillId="0" borderId="2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0" fontId="26" fillId="0" borderId="20" xfId="3" applyFont="1" applyBorder="1" applyAlignment="1">
      <alignment vertical="center"/>
    </xf>
    <xf numFmtId="0" fontId="23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0" fillId="0" borderId="0" xfId="0" applyFont="1"/>
    <xf numFmtId="0" fontId="50" fillId="0" borderId="0" xfId="0" applyFont="1" applyAlignment="1">
      <alignment horizontal="center"/>
    </xf>
    <xf numFmtId="10" fontId="50" fillId="0" borderId="0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50" fillId="0" borderId="0" xfId="0" applyFont="1" applyAlignment="1">
      <alignment horizontal="center" wrapText="1"/>
    </xf>
    <xf numFmtId="10" fontId="50" fillId="0" borderId="0" xfId="1" applyNumberFormat="1" applyFont="1" applyFill="1" applyBorder="1" applyAlignment="1">
      <alignment horizontal="center"/>
    </xf>
    <xf numFmtId="10" fontId="50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4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0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2" fillId="0" borderId="0" xfId="0" applyFont="1"/>
    <xf numFmtId="0" fontId="7" fillId="0" borderId="164" xfId="0" applyFont="1" applyBorder="1"/>
    <xf numFmtId="0" fontId="42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2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3" fillId="0" borderId="110" xfId="0" applyFont="1" applyBorder="1"/>
    <xf numFmtId="0" fontId="0" fillId="3" borderId="111" xfId="0" applyFill="1" applyBorder="1"/>
    <xf numFmtId="10" fontId="50" fillId="0" borderId="0" xfId="1" applyNumberFormat="1" applyFont="1" applyFill="1" applyBorder="1"/>
    <xf numFmtId="10" fontId="50" fillId="0" borderId="0" xfId="1" applyNumberFormat="1" applyFont="1" applyFill="1" applyBorder="1" applyAlignment="1">
      <alignment horizontal="right"/>
    </xf>
    <xf numFmtId="10" fontId="51" fillId="0" borderId="0" xfId="1" applyNumberFormat="1" applyFont="1" applyFill="1" applyBorder="1"/>
    <xf numFmtId="10" fontId="51" fillId="0" borderId="0" xfId="1" applyNumberFormat="1" applyFont="1" applyFill="1" applyBorder="1" applyAlignment="1">
      <alignment horizontal="right"/>
    </xf>
    <xf numFmtId="0" fontId="50" fillId="7" borderId="0" xfId="0" applyFont="1" applyFill="1" applyAlignment="1">
      <alignment horizontal="left"/>
    </xf>
    <xf numFmtId="0" fontId="50" fillId="0" borderId="0" xfId="0" applyFont="1" applyAlignment="1">
      <alignment horizontal="left" vertical="center"/>
    </xf>
    <xf numFmtId="10" fontId="51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0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0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0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27" fillId="0" borderId="170" xfId="0" applyNumberFormat="1" applyFont="1" applyBorder="1" applyAlignment="1">
      <alignment horizontal="right" vertical="center"/>
    </xf>
    <xf numFmtId="0" fontId="20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0" fillId="11" borderId="0" xfId="0" applyFont="1" applyFill="1" applyAlignment="1">
      <alignment horizontal="left"/>
    </xf>
    <xf numFmtId="0" fontId="50" fillId="11" borderId="0" xfId="0" applyFont="1" applyFill="1"/>
    <xf numFmtId="0" fontId="50" fillId="11" borderId="0" xfId="0" applyFont="1" applyFill="1" applyAlignment="1">
      <alignment horizontal="center"/>
    </xf>
    <xf numFmtId="10" fontId="51" fillId="11" borderId="0" xfId="1" applyNumberFormat="1" applyFont="1" applyFill="1" applyBorder="1"/>
    <xf numFmtId="10" fontId="50" fillId="11" borderId="0" xfId="1" applyNumberFormat="1" applyFont="1" applyFill="1" applyBorder="1" applyAlignment="1">
      <alignment horizontal="center" vertical="center"/>
    </xf>
    <xf numFmtId="0" fontId="50" fillId="11" borderId="0" xfId="0" applyFont="1" applyFill="1" applyAlignment="1">
      <alignment horizontal="left" vertical="center"/>
    </xf>
    <xf numFmtId="0" fontId="50" fillId="11" borderId="0" xfId="0" applyFont="1" applyFill="1" applyAlignment="1">
      <alignment horizontal="center" vertical="center"/>
    </xf>
    <xf numFmtId="10" fontId="51" fillId="11" borderId="0" xfId="1" applyNumberFormat="1" applyFont="1" applyFill="1" applyBorder="1" applyAlignment="1">
      <alignment horizontal="right"/>
    </xf>
    <xf numFmtId="10" fontId="50" fillId="11" borderId="0" xfId="1" applyNumberFormat="1" applyFont="1" applyFill="1" applyBorder="1"/>
    <xf numFmtId="10" fontId="50" fillId="11" borderId="0" xfId="1" applyNumberFormat="1" applyFont="1" applyFill="1" applyBorder="1" applyAlignment="1">
      <alignment horizontal="right"/>
    </xf>
    <xf numFmtId="0" fontId="37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0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0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0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0" fillId="4" borderId="32" xfId="0" applyNumberFormat="1" applyFont="1" applyFill="1" applyBorder="1" applyAlignment="1" applyProtection="1">
      <alignment horizontal="right" vertical="center"/>
      <protection locked="0"/>
    </xf>
    <xf numFmtId="166" fontId="20" fillId="4" borderId="12" xfId="0" applyNumberFormat="1" applyFont="1" applyFill="1" applyBorder="1" applyAlignment="1" applyProtection="1">
      <alignment horizontal="right" vertical="center"/>
      <protection locked="0"/>
    </xf>
    <xf numFmtId="166" fontId="20" fillId="4" borderId="140" xfId="0" applyNumberFormat="1" applyFont="1" applyFill="1" applyBorder="1" applyAlignment="1" applyProtection="1">
      <alignment horizontal="right" vertical="center"/>
      <protection locked="0"/>
    </xf>
    <xf numFmtId="166" fontId="20" fillId="4" borderId="137" xfId="0" applyNumberFormat="1" applyFont="1" applyFill="1" applyBorder="1" applyAlignment="1" applyProtection="1">
      <alignment horizontal="right" vertical="center"/>
      <protection locked="0"/>
    </xf>
    <xf numFmtId="166" fontId="20" fillId="4" borderId="143" xfId="0" applyNumberFormat="1" applyFont="1" applyFill="1" applyBorder="1" applyAlignment="1" applyProtection="1">
      <alignment horizontal="right" vertical="center"/>
      <protection locked="0"/>
    </xf>
    <xf numFmtId="166" fontId="20" fillId="4" borderId="115" xfId="0" applyNumberFormat="1" applyFont="1" applyFill="1" applyBorder="1" applyAlignment="1" applyProtection="1">
      <alignment horizontal="right" vertical="center"/>
      <protection locked="0"/>
    </xf>
    <xf numFmtId="166" fontId="20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0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0" fillId="4" borderId="171" xfId="0" applyNumberFormat="1" applyFont="1" applyFill="1" applyBorder="1" applyAlignment="1" applyProtection="1">
      <alignment horizontal="right" vertical="center"/>
      <protection locked="0"/>
    </xf>
    <xf numFmtId="166" fontId="20" fillId="4" borderId="31" xfId="0" applyNumberFormat="1" applyFont="1" applyFill="1" applyBorder="1" applyAlignment="1" applyProtection="1">
      <alignment horizontal="right" vertical="center"/>
      <protection locked="0"/>
    </xf>
    <xf numFmtId="166" fontId="20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3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2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1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0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0" fillId="7" borderId="61" xfId="0" applyFont="1" applyFill="1" applyBorder="1" applyAlignment="1">
      <alignment horizontal="center" vertical="center" wrapText="1"/>
    </xf>
    <xf numFmtId="0" fontId="40" fillId="7" borderId="62" xfId="0" applyFont="1" applyFill="1" applyBorder="1" applyAlignment="1">
      <alignment horizontal="center" vertical="center" wrapText="1"/>
    </xf>
    <xf numFmtId="0" fontId="40" fillId="7" borderId="0" xfId="0" applyFont="1" applyFill="1" applyAlignment="1">
      <alignment horizontal="center" vertical="center" wrapText="1"/>
    </xf>
    <xf numFmtId="0" fontId="40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2" fillId="0" borderId="6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5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0" fillId="4" borderId="13" xfId="0" applyFont="1" applyFill="1" applyBorder="1" applyAlignment="1" applyProtection="1">
      <alignment horizontal="center"/>
      <protection locked="0"/>
    </xf>
    <xf numFmtId="0" fontId="20" fillId="4" borderId="24" xfId="0" applyFont="1" applyFill="1" applyBorder="1" applyAlignment="1" applyProtection="1">
      <alignment horizontal="center"/>
      <protection locked="0"/>
    </xf>
    <xf numFmtId="0" fontId="20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20" fillId="4" borderId="106" xfId="0" applyFont="1" applyFill="1" applyBorder="1" applyAlignment="1" applyProtection="1">
      <alignment horizontal="center" vertical="center"/>
      <protection locked="0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0" fillId="4" borderId="24" xfId="0" applyNumberFormat="1" applyFont="1" applyFill="1" applyBorder="1" applyAlignment="1" applyProtection="1">
      <alignment horizontal="center" vertical="center"/>
      <protection locked="0"/>
    </xf>
    <xf numFmtId="164" fontId="20" fillId="4" borderId="106" xfId="0" applyNumberFormat="1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54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0" fillId="4" borderId="12" xfId="0" applyFont="1" applyFill="1" applyBorder="1" applyAlignment="1" applyProtection="1">
      <alignment horizontal="center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0" fontId="20" fillId="4" borderId="24" xfId="0" applyFont="1" applyFill="1" applyBorder="1" applyAlignment="1" applyProtection="1">
      <alignment horizontal="center" vertical="center" wrapText="1"/>
      <protection locked="0"/>
    </xf>
    <xf numFmtId="0" fontId="20" fillId="4" borderId="106" xfId="0" applyFont="1" applyFill="1" applyBorder="1" applyAlignment="1" applyProtection="1">
      <alignment horizontal="center" vertical="center" wrapText="1"/>
      <protection locked="0"/>
    </xf>
    <xf numFmtId="0" fontId="37" fillId="7" borderId="0" xfId="0" applyFont="1" applyFill="1" applyAlignment="1">
      <alignment horizontal="left" wrapText="1"/>
    </xf>
    <xf numFmtId="0" fontId="37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0" fillId="4" borderId="33" xfId="0" applyFont="1" applyFill="1" applyBorder="1" applyAlignment="1">
      <alignment horizontal="right"/>
    </xf>
    <xf numFmtId="0" fontId="20" fillId="4" borderId="34" xfId="0" applyFont="1" applyFill="1" applyBorder="1" applyAlignment="1">
      <alignment horizontal="right"/>
    </xf>
    <xf numFmtId="0" fontId="31" fillId="7" borderId="54" xfId="0" applyFont="1" applyFill="1" applyBorder="1" applyAlignment="1">
      <alignment horizontal="center"/>
    </xf>
    <xf numFmtId="0" fontId="31" fillId="7" borderId="0" xfId="0" applyFont="1" applyFill="1" applyAlignment="1">
      <alignment horizontal="center"/>
    </xf>
    <xf numFmtId="0" fontId="31" fillId="7" borderId="64" xfId="0" applyFont="1" applyFill="1" applyBorder="1" applyAlignment="1">
      <alignment horizontal="center"/>
    </xf>
    <xf numFmtId="0" fontId="21" fillId="8" borderId="16" xfId="0" applyFont="1" applyFill="1" applyBorder="1" applyAlignment="1">
      <alignment horizontal="left"/>
    </xf>
    <xf numFmtId="0" fontId="20" fillId="4" borderId="31" xfId="0" applyFont="1" applyFill="1" applyBorder="1" applyAlignment="1" applyProtection="1">
      <alignment horizontal="left"/>
      <protection locked="0"/>
    </xf>
    <xf numFmtId="14" fontId="20" fillId="4" borderId="16" xfId="0" applyNumberFormat="1" applyFont="1" applyFill="1" applyBorder="1" applyAlignment="1" applyProtection="1">
      <alignment horizontal="left"/>
      <protection locked="0"/>
    </xf>
    <xf numFmtId="0" fontId="20" fillId="4" borderId="16" xfId="0" applyFont="1" applyFill="1" applyBorder="1" applyAlignment="1" applyProtection="1">
      <alignment horizontal="left"/>
      <protection locked="0"/>
    </xf>
    <xf numFmtId="0" fontId="20" fillId="7" borderId="54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top" wrapText="1"/>
    </xf>
    <xf numFmtId="0" fontId="20" fillId="4" borderId="25" xfId="0" applyFont="1" applyFill="1" applyBorder="1" applyAlignment="1" applyProtection="1">
      <alignment horizontal="center" vertical="center" wrapText="1"/>
      <protection locked="0"/>
    </xf>
    <xf numFmtId="0" fontId="20" fillId="4" borderId="30" xfId="0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>
      <alignment horizontal="left" vertical="top" wrapText="1"/>
    </xf>
    <xf numFmtId="0" fontId="20" fillId="7" borderId="18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wrapText="1"/>
    </xf>
    <xf numFmtId="0" fontId="20" fillId="7" borderId="54" xfId="0" applyFont="1" applyFill="1" applyBorder="1" applyAlignment="1">
      <alignment horizontal="left" vertical="center" wrapText="1"/>
    </xf>
    <xf numFmtId="0" fontId="20" fillId="7" borderId="91" xfId="0" applyFont="1" applyFill="1" applyBorder="1" applyAlignment="1">
      <alignment horizontal="left" vertical="center" wrapText="1"/>
    </xf>
    <xf numFmtId="0" fontId="20" fillId="7" borderId="84" xfId="0" applyFont="1" applyFill="1" applyBorder="1" applyAlignment="1">
      <alignment horizontal="left" vertical="center" wrapText="1"/>
    </xf>
    <xf numFmtId="0" fontId="21" fillId="8" borderId="0" xfId="0" applyFont="1" applyFill="1" applyAlignment="1">
      <alignment horizontal="center"/>
    </xf>
    <xf numFmtId="0" fontId="20" fillId="0" borderId="1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1" fillId="8" borderId="54" xfId="0" applyFont="1" applyFill="1" applyBorder="1" applyAlignment="1">
      <alignment horizontal="center"/>
    </xf>
    <xf numFmtId="0" fontId="21" fillId="8" borderId="18" xfId="0" applyFont="1" applyFill="1" applyBorder="1" applyAlignment="1">
      <alignment horizontal="center"/>
    </xf>
    <xf numFmtId="0" fontId="22" fillId="0" borderId="54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0" fillId="7" borderId="54" xfId="0" applyFont="1" applyFill="1" applyBorder="1" applyAlignment="1">
      <alignment horizontal="left" wrapText="1"/>
    </xf>
    <xf numFmtId="0" fontId="20" fillId="4" borderId="27" xfId="0" applyFont="1" applyFill="1" applyBorder="1" applyAlignment="1" applyProtection="1">
      <alignment horizontal="center" vertical="center"/>
      <protection locked="0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20" fillId="7" borderId="18" xfId="0" applyFont="1" applyFill="1" applyBorder="1" applyAlignment="1">
      <alignment horizontal="left" wrapText="1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0" fillId="4" borderId="28" xfId="0" applyFont="1" applyFill="1" applyBorder="1" applyAlignment="1" applyProtection="1">
      <alignment horizontal="center" vertical="center"/>
      <protection locked="0"/>
    </xf>
    <xf numFmtId="0" fontId="20" fillId="7" borderId="12" xfId="0" applyFont="1" applyFill="1" applyBorder="1" applyAlignment="1">
      <alignment horizontal="left" vertical="center" wrapText="1"/>
    </xf>
    <xf numFmtId="0" fontId="20" fillId="7" borderId="12" xfId="0" applyFont="1" applyFill="1" applyBorder="1" applyAlignment="1">
      <alignment horizontal="left" wrapText="1"/>
    </xf>
    <xf numFmtId="0" fontId="20" fillId="4" borderId="21" xfId="0" applyFont="1" applyFill="1" applyBorder="1" applyAlignment="1" applyProtection="1">
      <alignment horizontal="center" vertical="center"/>
      <protection locked="0"/>
    </xf>
    <xf numFmtId="0" fontId="27" fillId="0" borderId="20" xfId="3" applyFont="1" applyBorder="1" applyAlignment="1">
      <alignment horizontal="left" vertical="center" wrapText="1"/>
    </xf>
    <xf numFmtId="0" fontId="27" fillId="0" borderId="0" xfId="3" applyFont="1" applyAlignment="1">
      <alignment horizontal="left" vertical="center" wrapText="1"/>
    </xf>
    <xf numFmtId="0" fontId="46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8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38" fillId="7" borderId="61" xfId="0" applyFont="1" applyFill="1" applyBorder="1" applyAlignment="1">
      <alignment horizontal="left" wrapText="1"/>
    </xf>
    <xf numFmtId="0" fontId="38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0000000}"/>
    <cellStyle name="Normal 2 2" xfId="3" xr:uid="{00000000-0005-0000-0000-000001000000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xdr:pic>
      <xdr:nvPicPr>
        <xdr:cNvPr id="6" name="Ink 5">
          <a:extLst>
            <a:ext uri="{FF2B5EF4-FFF2-40B4-BE49-F238E27FC236}">
              <a16:creationId xmlns:a16="http://schemas.microsoft.com/office/drawing/2014/main" id="{F5AC16DF-AEF9-4DEB-B924-37653E23B11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640" y="419250"/>
          <a:ext cx="18000" cy="1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abSelected="1" zoomScaleSheetLayoutView="85" zoomScalePageLayoutView="60" workbookViewId="0">
      <selection activeCell="E111" sqref="E111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67" t="s">
        <v>581</v>
      </c>
      <c r="E2" s="56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69"/>
      <c r="E3" s="57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69"/>
      <c r="E4" s="57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78" t="s">
        <v>5</v>
      </c>
      <c r="C6" s="579"/>
      <c r="D6" s="579"/>
      <c r="E6" s="58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581" t="s">
        <v>301</v>
      </c>
      <c r="D8" s="581"/>
      <c r="E8" s="58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71" t="str">
        <f>IFERROR(VLOOKUP(C8,$R$1:$T$239,3,FALSE),"")</f>
        <v xml:space="preserve">Varėnos rajono savivaldybė </v>
      </c>
      <c r="D9" s="571"/>
      <c r="E9" s="57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71">
        <f>IFERROR(VLOOKUP(C8,$R$2:$S$239,2,FALSE),"")</f>
        <v>184552774</v>
      </c>
      <c r="D10" s="571"/>
      <c r="E10" s="57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583" t="str">
        <f>IFERROR(VLOOKUP(C8,$R$2:$V$239,5,FALSE),"")</f>
        <v>Kita</v>
      </c>
      <c r="D11" s="583"/>
      <c r="E11" s="58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73"/>
      <c r="D12" s="573"/>
      <c r="E12" s="57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75" t="s">
        <v>36</v>
      </c>
      <c r="D14" s="576"/>
      <c r="E14" s="57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587" t="s">
        <v>330</v>
      </c>
      <c r="D15" s="58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588" t="s">
        <v>583</v>
      </c>
      <c r="D16" s="589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588"/>
      <c r="D17" s="58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606"/>
      <c r="D18" s="607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606"/>
      <c r="D19" s="607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606"/>
      <c r="D20" s="607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608" t="s">
        <v>68</v>
      </c>
      <c r="D21" s="609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610">
        <v>1</v>
      </c>
      <c r="D23" s="610"/>
      <c r="E23" s="611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590" t="s">
        <v>583</v>
      </c>
      <c r="D24" s="590"/>
      <c r="E24" s="59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65" t="s">
        <v>201</v>
      </c>
      <c r="D26" s="565"/>
      <c r="E26" s="56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585"/>
      <c r="D27" s="585"/>
      <c r="E27" s="58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61" t="s">
        <v>79</v>
      </c>
      <c r="D29" s="561"/>
      <c r="E29" s="56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63" t="s">
        <v>80</v>
      </c>
      <c r="D30" s="563"/>
      <c r="E30" s="56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98" t="s">
        <v>82</v>
      </c>
      <c r="D31" s="598"/>
      <c r="E31" s="599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600" t="s">
        <v>84</v>
      </c>
      <c r="D32" s="600"/>
      <c r="E32" s="601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175.3</v>
      </c>
      <c r="D34" s="33"/>
      <c r="E34" s="161">
        <v>156.4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115.5</v>
      </c>
      <c r="D35" s="33"/>
      <c r="E35" s="162">
        <v>84.484999999999999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59.800000000000011</v>
      </c>
      <c r="D36" s="33"/>
      <c r="E36" s="164">
        <f>+E34-E35</f>
        <v>71.915000000000006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/>
      <c r="D37" s="47"/>
      <c r="E37" s="331"/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58.2</v>
      </c>
      <c r="D38" s="47"/>
      <c r="E38" s="165">
        <v>68.677999999999997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1.6000000000000085</v>
      </c>
      <c r="D39" s="33"/>
      <c r="E39" s="494">
        <f>+E36-E37-E38</f>
        <v>3.237000000000009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/>
      <c r="D41" s="48"/>
      <c r="E41" s="166"/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0</v>
      </c>
      <c r="D42" s="33"/>
      <c r="E42" s="167">
        <f>E43-E44</f>
        <v>0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/>
      <c r="D43" s="47"/>
      <c r="E43" s="169"/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/>
      <c r="D44" s="47"/>
      <c r="E44" s="348"/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/>
      <c r="D45" s="47"/>
      <c r="E45" s="349"/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1.6000000000000085</v>
      </c>
      <c r="D46" s="47"/>
      <c r="E46" s="177">
        <f>+E39+E41+E42+E40</f>
        <v>3.237000000000009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>
        <v>7.9000000000000001E-2</v>
      </c>
      <c r="D47" s="48"/>
      <c r="E47" s="171">
        <v>0.16600000000000001</v>
      </c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1.5210000000000086</v>
      </c>
      <c r="D48" s="33"/>
      <c r="E48" s="164">
        <f>E46-E47</f>
        <v>3.0710000000000091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61" t="s">
        <v>79</v>
      </c>
      <c r="D50" s="561"/>
      <c r="E50" s="56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/>
      <c r="D52" s="37"/>
      <c r="E52" s="169"/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25.306000000000001</v>
      </c>
      <c r="D53" s="47"/>
      <c r="E53" s="175">
        <v>23.962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25.306000000000001</v>
      </c>
      <c r="D56" s="33"/>
      <c r="E56" s="351">
        <f>SUM(E52:E55)</f>
        <v>23.962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70.444000000000003</v>
      </c>
      <c r="D58" s="47"/>
      <c r="E58" s="169">
        <v>63.253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2.6309999999999998</v>
      </c>
      <c r="D59" s="47"/>
      <c r="E59" s="175">
        <v>7.2130000000000001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>
        <v>2.6</v>
      </c>
      <c r="D60" s="47"/>
      <c r="E60" s="175">
        <v>7.2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28.094999999999999</v>
      </c>
      <c r="D65" s="47"/>
      <c r="E65" s="170">
        <v>17.277999999999999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101.17</v>
      </c>
      <c r="D66" s="33"/>
      <c r="E66" s="177">
        <f>SUM(E58:E59,E61,E65)</f>
        <v>87.744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/>
      <c r="D68" s="48"/>
      <c r="E68" s="182"/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126.476</v>
      </c>
      <c r="D72" s="33"/>
      <c r="E72" s="177">
        <f>SUM(E56,E66,E68,E70)</f>
        <v>111.706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46.161999999999999</v>
      </c>
      <c r="D74" s="47"/>
      <c r="E74" s="175">
        <v>46.161999999999999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/>
      <c r="D75" s="47"/>
      <c r="E75" s="175"/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>
        <v>3.2759999999999998</v>
      </c>
      <c r="D80" s="47"/>
      <c r="E80" s="175">
        <v>3.2759999999999998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/>
      <c r="D81" s="47"/>
      <c r="E81" s="175">
        <v>3.2759999999999998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39.200000000000003</v>
      </c>
      <c r="D82" s="47"/>
      <c r="E82" s="175">
        <v>42.316000000000003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88.638000000000005</v>
      </c>
      <c r="D83" s="33"/>
      <c r="E83" s="177">
        <f>SUM(E74,E76:E80,E82:E82)</f>
        <v>91.754000000000005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/>
      <c r="D85" s="57"/>
      <c r="E85" s="187"/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/>
      <c r="D89" s="47"/>
      <c r="E89" s="175"/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/>
      <c r="D91" s="47"/>
      <c r="E91" s="175"/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37.826000000000001</v>
      </c>
      <c r="D92" s="47"/>
      <c r="E92" s="175">
        <v>19.952000000000002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37.799999999999997</v>
      </c>
      <c r="D93" s="47"/>
      <c r="E93" s="175">
        <v>20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/>
      <c r="D94" s="47"/>
      <c r="E94" s="175"/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37.826000000000001</v>
      </c>
      <c r="D96" s="33"/>
      <c r="E96" s="177">
        <f>SUM(E89,E92)</f>
        <v>19.952000000000002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126.464</v>
      </c>
      <c r="D102" s="33"/>
      <c r="E102" s="177">
        <f>SUM(E83,E85,E87,E96,E98,E100)</f>
        <v>111.706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61" t="s">
        <v>79</v>
      </c>
      <c r="D108" s="561"/>
      <c r="E108" s="56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1.3</v>
      </c>
      <c r="D110" s="48"/>
      <c r="E110" s="360">
        <v>1.3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/>
      <c r="D111" s="33"/>
      <c r="E111" s="361"/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/>
      <c r="D112" s="33"/>
      <c r="E112" s="362"/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/>
      <c r="D113" s="47"/>
      <c r="E113" s="362"/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3</v>
      </c>
      <c r="D116" s="132"/>
      <c r="E116" s="364">
        <v>3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/>
      <c r="D117" s="47"/>
      <c r="E117" s="362"/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/>
      <c r="D118" s="33"/>
      <c r="E118" s="362"/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/>
      <c r="D119" s="357"/>
      <c r="E119" s="365"/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96"/>
      <c r="D121" s="596"/>
      <c r="E121" s="597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602">
        <v>45777</v>
      </c>
      <c r="D126" s="602"/>
      <c r="E126" s="603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604" t="s">
        <v>584</v>
      </c>
      <c r="D127" s="604"/>
      <c r="E127" s="605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92">
        <v>37061293942</v>
      </c>
      <c r="D128" s="592"/>
      <c r="E128" s="593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94"/>
      <c r="D129" s="594"/>
      <c r="E129" s="595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sheet="1" selectLockedCells="1"/>
  <autoFilter ref="R1:V1" xr:uid="{00000000-0009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18:D18"/>
    <mergeCell ref="C19:D19"/>
    <mergeCell ref="C20:D20"/>
    <mergeCell ref="C21:D21"/>
    <mergeCell ref="C23:E23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</mergeCells>
  <phoneticPr fontId="33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0000000}"/>
    <dataValidation type="whole" allowBlank="1" showErrorMessage="1" prompt="Nurodykite identifikacinį numerį (juridinio asmens kodą)" sqref="C10:E10" xr:uid="{00000000-0002-0000-0000-000001000000}">
      <formula1>0</formula1>
      <formula2>9999999999999990000</formula2>
    </dataValidation>
    <dataValidation type="list" allowBlank="1" showInputMessage="1" showErrorMessage="1" prompt="Prašome pasirinkti atsakymą" sqref="C26:E26" xr:uid="{00000000-0002-0000-0000-000002000000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00000000-0002-0000-0000-000003000000}"/>
    <dataValidation allowBlank="1" showInputMessage="1" showErrorMessage="1" prompt="Pildoma, jei įmonės balanse šie įsipareigojimai pateikiami atskirai nuo ilgalaikių ir trumpalaikių įsipareigojimų." sqref="B100:E100" xr:uid="{00000000-0002-0000-0000-000004000000}"/>
    <dataValidation allowBlank="1" showInputMessage="1" showErrorMessage="1" prompt="Pildoma tik akcinių bendrovių / uždarųjų akcinių bendrovių." sqref="B75:E75" xr:uid="{00000000-0002-0000-0000-000005000000}"/>
    <dataValidation allowBlank="1" showInputMessage="1" showErrorMessage="1" prompt="Pildoma savivaldybės įmonių, turinčių atitinkamo turto." sqref="B76:E76" xr:uid="{00000000-0002-0000-0000-000006000000}"/>
    <dataValidation allowBlank="1" showInputMessage="1" showErrorMessage="1" prompt="Pildoma, jei įmonės balanse šis turtas pateikiamas atskirai nuo ilgalaikio ir trumpalaikio turto." sqref="B70:E70" xr:uid="{00000000-0002-0000-0000-000007000000}"/>
    <dataValidation allowBlank="1" showInputMessage="1" showErrorMessage="1" prompt="Į šią sumą turi būti įtraukta ilgalaikės skolos kredito įstaigoms, skoliniai įsipareigojimai ir nuomos įsipareigojimai." sqref="B91:E91" xr:uid="{00000000-0002-0000-0000-000008000000}"/>
    <dataValidation allowBlank="1" showInputMessage="1" showErrorMessage="1" prompt="Į šią sumą turi būti įtraukta skolų kredito įstaigoms, skolinių įsipareigojimų ir nuomos įsipareigojimų einamųjų metų dalis." sqref="B94:E94" xr:uid="{00000000-0002-0000-0000-000009000000}"/>
    <dataValidation allowBlank="1" showInputMessage="1" showErrorMessage="1" prompt="Nurodykite visų kontroliuojamų įmonių pavadinimus." sqref="C27:E27" xr:uid="{00000000-0002-0000-0000-00000A000000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0000000-0002-0000-0000-00000B000000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00000000-0002-0000-0000-00000C000000}"/>
    <dataValidation allowBlank="1" showInputMessage="1" showErrorMessage="1" prompt="Jeigu bendrovės akcijas valdo daugiau nei viena savivaldybė, nurodykite tą savivaldybę, kuriai priklauso didžiausia dalis akcijų." sqref="C24:E24" xr:uid="{00000000-0002-0000-0000-00000D000000}"/>
    <dataValidation allowBlank="1" showInputMessage="1" showErrorMessage="1" prompt="Įrašykite akcininko pavadinimą arba bendrai fizinių asmenų valdomą dalį." sqref="C16:D20" xr:uid="{00000000-0002-0000-0000-00000E000000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0000000-0002-0000-0000-00000F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00000000-0002-0000-0000-000010000000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00000000-0002-0000-0000-000011000000}"/>
    <dataValidation allowBlank="1" showInputMessage="1" showErrorMessage="1" prompt="Bendras darbuotojų (darbo sutarčių) skaičius; įskaičiuojami visi darbuotojai, įskaitant ir vadovus." sqref="B116:E116" xr:uid="{00000000-0002-0000-0000-000012000000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00000000-0002-0000-0000-000013000000}"/>
    <dataValidation allowBlank="1" showInputMessage="1" showErrorMessage="1" prompt="Data, kai atsakingas asmuo patvirtina duomenų tikrumą._x000a__x000a_Data pateikiama formatu:_x000a_2019-12-31" sqref="B126:E126" xr:uid="{00000000-0002-0000-0000-000014000000}"/>
    <dataValidation type="list" allowBlank="1" showErrorMessage="1" prompt="Nurodykite pilną įmonės pavadinimą, pvz. Akcinė bendrovė „Pavyzdys“ ar Valstybės įmonė „Pavyzdys“" sqref="C8:E8" xr:uid="{00000000-0002-0000-0000-000015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4"/>
      <c r="E2" s="614"/>
      <c r="F2" s="116"/>
      <c r="G2" s="116"/>
    </row>
    <row r="3" spans="1:7" ht="29.25" customHeight="1" x14ac:dyDescent="0.2">
      <c r="A3" s="116"/>
      <c r="B3" s="63"/>
      <c r="C3" s="63"/>
      <c r="D3" s="615" t="s">
        <v>325</v>
      </c>
      <c r="E3" s="615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79" t="s">
        <v>327</v>
      </c>
      <c r="C6" s="579"/>
      <c r="D6" s="579"/>
      <c r="E6" s="579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13" t="str">
        <f>'Finansiniai duomenys'!C8</f>
        <v>UAB „Varėnos knyga“</v>
      </c>
      <c r="D9" s="613"/>
      <c r="E9" s="613"/>
      <c r="F9" s="116"/>
      <c r="G9" s="116"/>
    </row>
    <row r="10" spans="1:7" x14ac:dyDescent="0.2">
      <c r="A10" s="116"/>
      <c r="B10" s="84" t="s">
        <v>9</v>
      </c>
      <c r="C10" s="571" t="str">
        <f>'Finansiniai duomenys'!C9</f>
        <v xml:space="preserve">Varėnos rajono savivaldybė </v>
      </c>
      <c r="D10" s="571"/>
      <c r="E10" s="571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71" t="e">
        <f>'Finansiniai duomenys'!#REF!</f>
        <v>#REF!</v>
      </c>
      <c r="D14" s="571"/>
      <c r="E14" s="571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71">
        <f>'Finansiniai duomenys'!C10</f>
        <v>184552774</v>
      </c>
      <c r="D27" s="571"/>
      <c r="E27" s="571"/>
      <c r="F27" s="116"/>
      <c r="G27" s="116"/>
    </row>
    <row r="28" spans="1:9" x14ac:dyDescent="0.2">
      <c r="A28" s="116"/>
      <c r="B28" s="34" t="s">
        <v>16</v>
      </c>
      <c r="C28" s="571" t="e">
        <f>'Finansiniai duomenys'!#REF!</f>
        <v>#REF!</v>
      </c>
      <c r="D28" s="571"/>
      <c r="E28" s="571"/>
      <c r="F28" s="116"/>
      <c r="G28" s="116"/>
    </row>
    <row r="29" spans="1:9" x14ac:dyDescent="0.2">
      <c r="A29" s="116"/>
      <c r="B29" s="34" t="s">
        <v>20</v>
      </c>
      <c r="C29" s="571" t="e">
        <f>'Finansiniai duomenys'!#REF!</f>
        <v>#REF!</v>
      </c>
      <c r="D29" s="571"/>
      <c r="E29" s="571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71" t="e">
        <f>'Finansiniai duomenys'!#REF!</f>
        <v>#REF!</v>
      </c>
      <c r="D30" s="571"/>
      <c r="E30" s="571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71" t="e">
        <f>'Finansiniai duomenys'!#REF!</f>
        <v>#REF!</v>
      </c>
      <c r="D31" s="571"/>
      <c r="E31" s="571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12" t="e">
        <f>'Finansiniai duomenys'!#REF!</f>
        <v>#REF!</v>
      </c>
      <c r="D32" s="612"/>
      <c r="E32" s="612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75" t="s">
        <v>36</v>
      </c>
      <c r="D34" s="576"/>
      <c r="E34" s="576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587" t="s">
        <v>330</v>
      </c>
      <c r="D35" s="58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6" t="str">
        <f>'Finansiniai duomenys'!C16</f>
        <v>Varėnos rajono savivaldybė</v>
      </c>
      <c r="D36" s="617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6">
        <f>'Finansiniai duomenys'!C17</f>
        <v>0</v>
      </c>
      <c r="D37" s="617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6" t="e">
        <f>'Finansiniai duomenys'!#REF!</f>
        <v>#REF!</v>
      </c>
      <c r="D38" s="617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6" t="e">
        <f>'Finansiniai duomenys'!#REF!</f>
        <v>#REF!</v>
      </c>
      <c r="D39" s="617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6" t="e">
        <f>'Finansiniai duomenys'!#REF!</f>
        <v>#REF!</v>
      </c>
      <c r="D40" s="617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608" t="s">
        <v>68</v>
      </c>
      <c r="D41" s="609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18">
        <f>'Finansiniai duomenys'!C23</f>
        <v>1</v>
      </c>
      <c r="D43" s="618"/>
      <c r="E43" s="618"/>
      <c r="F43" s="116"/>
      <c r="G43" s="116"/>
    </row>
    <row r="44" spans="1:9" ht="24" x14ac:dyDescent="0.2">
      <c r="A44" s="116"/>
      <c r="B44" s="86" t="s">
        <v>331</v>
      </c>
      <c r="C44" s="619" t="str">
        <f>'Finansiniai duomenys'!C24</f>
        <v>Varėnos rajono savivaldybė</v>
      </c>
      <c r="D44" s="619"/>
      <c r="E44" s="619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20" t="e">
        <f>'Finansiniai duomenys'!#REF!</f>
        <v>#REF!</v>
      </c>
      <c r="D46" s="620"/>
      <c r="E46" s="620"/>
      <c r="F46" s="116"/>
      <c r="G46" s="116"/>
    </row>
    <row r="47" spans="1:9" ht="41.25" customHeight="1" x14ac:dyDescent="0.2">
      <c r="A47" s="116"/>
      <c r="B47" s="87" t="s">
        <v>76</v>
      </c>
      <c r="C47" s="621" t="e">
        <f>'Finansiniai duomenys'!#REF!</f>
        <v>#REF!</v>
      </c>
      <c r="D47" s="621"/>
      <c r="E47" s="621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61" t="s">
        <v>79</v>
      </c>
      <c r="D49" s="561"/>
      <c r="E49" s="561"/>
      <c r="F49" s="116"/>
      <c r="G49" s="116"/>
      <c r="H49" s="35"/>
    </row>
    <row r="50" spans="1:12" s="35" customFormat="1" ht="12" customHeight="1" x14ac:dyDescent="0.2">
      <c r="A50" s="122"/>
      <c r="B50" s="133"/>
      <c r="C50" s="563"/>
      <c r="D50" s="563"/>
      <c r="E50" s="563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98" t="s">
        <v>82</v>
      </c>
      <c r="D51" s="598"/>
      <c r="E51" s="598"/>
      <c r="F51" s="116"/>
      <c r="G51" s="116"/>
    </row>
    <row r="52" spans="1:12" x14ac:dyDescent="0.2">
      <c r="A52" s="116"/>
      <c r="B52" s="33"/>
      <c r="C52" s="600" t="s">
        <v>84</v>
      </c>
      <c r="D52" s="600"/>
      <c r="E52" s="600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96"/>
      <c r="D139" s="596"/>
      <c r="E139" s="596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602"/>
      <c r="D144" s="602"/>
      <c r="E144" s="602"/>
      <c r="F144" s="116"/>
      <c r="G144" s="116"/>
    </row>
    <row r="145" spans="1:7" x14ac:dyDescent="0.2">
      <c r="A145" s="116"/>
      <c r="B145" s="33" t="s">
        <v>227</v>
      </c>
      <c r="C145" s="604"/>
      <c r="D145" s="604"/>
      <c r="E145" s="604"/>
      <c r="F145" s="116"/>
      <c r="G145" s="116"/>
    </row>
    <row r="146" spans="1:7" ht="24" x14ac:dyDescent="0.2">
      <c r="A146" s="116"/>
      <c r="B146" s="114" t="s">
        <v>229</v>
      </c>
      <c r="C146" s="592"/>
      <c r="D146" s="592"/>
      <c r="E146" s="592"/>
      <c r="F146" s="116"/>
      <c r="G146" s="116"/>
    </row>
    <row r="147" spans="1:7" ht="30" customHeight="1" x14ac:dyDescent="0.2">
      <c r="A147" s="116"/>
      <c r="B147" s="115" t="s">
        <v>347</v>
      </c>
      <c r="C147" s="594"/>
      <c r="D147" s="594"/>
      <c r="E147" s="594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00000000-0002-0000-0100-000000000000}"/>
    <dataValidation allowBlank="1" showErrorMessage="1" prompt="Nurodykite pilną įmonės pavadinimą, pvz. Akcinė bendrovė „Pavyzdys“ ar Valstybės įmonė „Pavyzdys“" sqref="C9:E9" xr:uid="{00000000-0002-0000-0100-000001000000}"/>
    <dataValidation type="whole" allowBlank="1" showErrorMessage="1" prompt="Nurodykite identifikacinį numerį (juridinio asmens kodą)" sqref="D27:E27 C27:C28" xr:uid="{00000000-0002-0000-0100-000002000000}">
      <formula1>0</formula1>
      <formula2>9999999999999990000</formula2>
    </dataValidation>
    <dataValidation allowBlank="1" showErrorMessage="1" prompt="Nurodykite įmonės teisinę formą (AB, UAB, VĮ), pasirinkdami iš sąrašo" sqref="C10:E10" xr:uid="{00000000-0002-0000-0100-000003000000}"/>
    <dataValidation allowBlank="1" showErrorMessage="1" prompt="Nurodykite įmonės teisinį statusą. Jei neatitinka nei vieno iš pateiktų sąraše, pasirinkite „-“" sqref="C14:E14" xr:uid="{00000000-0002-0000-0100-000004000000}"/>
    <dataValidation allowBlank="1" showErrorMessage="1" sqref="B51:B52" xr:uid="{00000000-0002-0000-0100-000005000000}"/>
    <dataValidation allowBlank="1" showErrorMessage="1" prompt="Nurodykite įmonės direktoriaus (generalinio direktoriaus) vardą ir pavardę. VĮ miškų urėdijų prašome nurodyti miškų urėdo vardą ir pavardę. Pareigų nurodyti nereikia." sqref="C31:E31" xr:uid="{00000000-0002-0000-0100-000006000000}"/>
    <dataValidation allowBlank="1" showErrorMessage="1" prompt="Nurodykite įmonės vyr. finansininko (vyr. buhalterio) vardą ir pavardę. Pareigų nurodyti nereikia." sqref="C32:E32" xr:uid="{00000000-0002-0000-0100-000007000000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7" tint="0.59999389629810485"/>
    <pageSetUpPr fitToPage="1"/>
  </sheetPr>
  <dimension ref="A1:XFC121"/>
  <sheetViews>
    <sheetView showGridLines="0" topLeftCell="B91" zoomScale="110" zoomScaleNormal="110" workbookViewId="0">
      <selection activeCell="F101" sqref="F101:H101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50" t="s">
        <v>406</v>
      </c>
      <c r="C2" s="651"/>
      <c r="D2" s="651"/>
      <c r="E2" s="651"/>
      <c r="F2" s="651"/>
      <c r="G2" s="662" t="s">
        <v>348</v>
      </c>
      <c r="H2" s="662"/>
      <c r="I2" s="663"/>
    </row>
    <row r="3" spans="2:12" ht="51" customHeight="1" x14ac:dyDescent="0.25">
      <c r="B3" s="648" t="s">
        <v>577</v>
      </c>
      <c r="C3" s="649"/>
      <c r="D3" s="649"/>
      <c r="E3" s="649"/>
      <c r="F3" s="649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22" t="str">
        <f>'Finansiniai duomenys'!C8</f>
        <v>UAB „Varėnos knyga“</v>
      </c>
      <c r="D4" s="622"/>
      <c r="E4" s="622"/>
      <c r="F4" s="622"/>
      <c r="G4" s="622"/>
      <c r="H4" s="622"/>
      <c r="I4" s="623"/>
      <c r="K4"/>
    </row>
    <row r="5" spans="2:12" s="12" customFormat="1" x14ac:dyDescent="0.25">
      <c r="B5" s="437" t="s">
        <v>9</v>
      </c>
      <c r="C5" s="624" t="str">
        <f>IFERROR(VLOOKUP(C4,'Finansiniai duomenys'!R2:T232,3,FALSE),"")</f>
        <v xml:space="preserve">Varėnos rajono savivaldybė </v>
      </c>
      <c r="D5" s="624"/>
      <c r="E5" s="624"/>
      <c r="F5" s="624"/>
      <c r="G5" s="624"/>
      <c r="H5" s="624"/>
      <c r="I5" s="623"/>
      <c r="K5"/>
    </row>
    <row r="6" spans="2:12" s="12" customFormat="1" x14ac:dyDescent="0.25">
      <c r="B6" s="437" t="s">
        <v>13</v>
      </c>
      <c r="C6" s="624">
        <f>IFERROR(VLOOKUP(C4,'Finansiniai duomenys'!R2:T232,2,FALSE),"")</f>
        <v>184552774</v>
      </c>
      <c r="D6" s="624"/>
      <c r="E6" s="624"/>
      <c r="F6" s="624"/>
      <c r="G6" s="624"/>
      <c r="H6" s="624"/>
      <c r="I6" s="623"/>
      <c r="K6"/>
    </row>
    <row r="7" spans="2:12" x14ac:dyDescent="0.25">
      <c r="B7" s="437" t="s">
        <v>20</v>
      </c>
      <c r="C7" s="624" t="str">
        <f>IFERROR(VLOOKUP(C4,'Finansiniai duomenys'!R2:V232,5,FALSE),"")</f>
        <v>Kita</v>
      </c>
      <c r="D7" s="624"/>
      <c r="E7" s="624"/>
      <c r="F7" s="624"/>
      <c r="G7" s="624"/>
      <c r="H7" s="624"/>
      <c r="I7" s="623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25" t="s">
        <v>511</v>
      </c>
      <c r="D13" s="626"/>
      <c r="E13" s="82"/>
      <c r="F13" s="664" t="s">
        <v>198</v>
      </c>
      <c r="G13" s="664"/>
      <c r="H13" s="664"/>
      <c r="I13" s="299"/>
    </row>
    <row r="14" spans="2:12" x14ac:dyDescent="0.25">
      <c r="B14" s="369"/>
      <c r="C14" s="387" t="s">
        <v>512</v>
      </c>
      <c r="D14" s="82"/>
      <c r="E14" s="82"/>
      <c r="F14" s="665" t="s">
        <v>585</v>
      </c>
      <c r="G14" s="665"/>
      <c r="H14" s="665"/>
      <c r="I14" s="299"/>
    </row>
    <row r="15" spans="2:12" x14ac:dyDescent="0.25">
      <c r="B15" s="369"/>
      <c r="C15" s="369" t="s">
        <v>513</v>
      </c>
      <c r="D15" s="82"/>
      <c r="E15" s="82"/>
      <c r="F15" s="665" t="s">
        <v>198</v>
      </c>
      <c r="G15" s="665"/>
      <c r="H15" s="665"/>
      <c r="I15" s="299"/>
    </row>
    <row r="16" spans="2:12" ht="26.25" customHeight="1" x14ac:dyDescent="0.25">
      <c r="B16" s="369"/>
      <c r="C16" s="627" t="s">
        <v>562</v>
      </c>
      <c r="D16" s="628"/>
      <c r="E16" s="393"/>
      <c r="F16" s="635" t="s">
        <v>198</v>
      </c>
      <c r="G16" s="633"/>
      <c r="H16" s="634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66" t="s">
        <v>198</v>
      </c>
      <c r="G19" s="667"/>
      <c r="H19" s="668"/>
      <c r="I19" s="299"/>
    </row>
    <row r="20" spans="2:9" x14ac:dyDescent="0.25">
      <c r="B20" s="549"/>
      <c r="C20" s="34" t="s">
        <v>535</v>
      </c>
      <c r="D20" s="82"/>
      <c r="E20" s="82"/>
      <c r="F20" s="629" t="s">
        <v>588</v>
      </c>
      <c r="G20" s="630"/>
      <c r="H20" s="631"/>
      <c r="I20" s="299"/>
    </row>
    <row r="21" spans="2:9" x14ac:dyDescent="0.25">
      <c r="B21" s="549"/>
      <c r="C21" s="394" t="s">
        <v>515</v>
      </c>
      <c r="D21" s="395"/>
      <c r="E21" s="396"/>
      <c r="F21" s="669">
        <v>2021</v>
      </c>
      <c r="G21" s="670"/>
      <c r="H21" s="671"/>
      <c r="I21" s="397"/>
    </row>
    <row r="22" spans="2:9" x14ac:dyDescent="0.25">
      <c r="B22" s="549"/>
      <c r="C22" s="82" t="s">
        <v>516</v>
      </c>
      <c r="D22" s="398"/>
      <c r="E22" s="393"/>
      <c r="F22" s="637" t="s">
        <v>589</v>
      </c>
      <c r="G22" s="638"/>
      <c r="H22" s="639"/>
      <c r="I22" s="299"/>
    </row>
    <row r="23" spans="2:9" x14ac:dyDescent="0.25">
      <c r="B23" s="549"/>
      <c r="C23" s="82" t="s">
        <v>533</v>
      </c>
      <c r="D23" s="398"/>
      <c r="E23" s="393"/>
      <c r="F23" s="646" t="s">
        <v>586</v>
      </c>
      <c r="G23" s="646"/>
      <c r="H23" s="647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37" t="s">
        <v>587</v>
      </c>
      <c r="G24" s="638"/>
      <c r="H24" s="639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579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580</v>
      </c>
      <c r="D28" s="398"/>
      <c r="E28" s="393"/>
      <c r="F28" s="640" t="s">
        <v>201</v>
      </c>
      <c r="G28" s="641"/>
      <c r="H28" s="642"/>
      <c r="I28" s="299"/>
    </row>
    <row r="29" spans="2:9" x14ac:dyDescent="0.25">
      <c r="B29" s="549"/>
      <c r="C29" s="82" t="s">
        <v>560</v>
      </c>
      <c r="D29" s="398"/>
      <c r="E29" s="82"/>
      <c r="F29" s="632"/>
      <c r="G29" s="633"/>
      <c r="H29" s="634"/>
      <c r="I29" s="299"/>
    </row>
    <row r="30" spans="2:9" ht="35.25" customHeight="1" thickBot="1" x14ac:dyDescent="0.3">
      <c r="B30" s="549"/>
      <c r="C30" s="636" t="s">
        <v>561</v>
      </c>
      <c r="D30" s="636"/>
      <c r="E30" s="491"/>
      <c r="F30" s="643"/>
      <c r="G30" s="644"/>
      <c r="H30" s="645"/>
      <c r="I30" s="299"/>
    </row>
    <row r="31" spans="2:9" ht="50.25" customHeight="1" x14ac:dyDescent="0.25">
      <c r="B31" s="369"/>
      <c r="C31" s="627" t="s">
        <v>563</v>
      </c>
      <c r="D31" s="628"/>
      <c r="E31" s="393"/>
      <c r="F31" s="635"/>
      <c r="G31" s="633"/>
      <c r="H31" s="634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565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578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564</v>
      </c>
      <c r="D36" s="411"/>
      <c r="E36" s="82"/>
      <c r="F36" s="547">
        <f>'Finansiniai duomenys'!C34</f>
        <v>175.3</v>
      </c>
      <c r="G36" s="82"/>
      <c r="H36" s="547">
        <f>'Finansiniai duomenys'!E34</f>
        <v>156.4</v>
      </c>
      <c r="I36" s="299"/>
    </row>
    <row r="37" spans="2:9" x14ac:dyDescent="0.25">
      <c r="B37" s="549"/>
      <c r="C37" s="546" t="s">
        <v>566</v>
      </c>
      <c r="D37" s="559" t="s">
        <v>590</v>
      </c>
      <c r="E37" s="82"/>
      <c r="F37" s="560">
        <v>175.3</v>
      </c>
      <c r="G37" s="82"/>
      <c r="H37" s="560">
        <v>156.4</v>
      </c>
      <c r="I37" s="299"/>
    </row>
    <row r="38" spans="2:9" x14ac:dyDescent="0.25">
      <c r="B38" s="549"/>
      <c r="C38" s="546" t="s">
        <v>567</v>
      </c>
      <c r="D38" s="559"/>
      <c r="E38" s="82"/>
      <c r="F38" s="560"/>
      <c r="G38" s="82"/>
      <c r="H38" s="560"/>
      <c r="I38" s="299"/>
    </row>
    <row r="39" spans="2:9" x14ac:dyDescent="0.25">
      <c r="B39" s="549"/>
      <c r="C39" s="546" t="s">
        <v>568</v>
      </c>
      <c r="D39" s="559"/>
      <c r="E39" s="82"/>
      <c r="F39" s="560"/>
      <c r="G39" s="82"/>
      <c r="H39" s="560"/>
      <c r="I39" s="299"/>
    </row>
    <row r="40" spans="2:9" x14ac:dyDescent="0.25">
      <c r="B40" s="549"/>
      <c r="C40" s="546" t="s">
        <v>569</v>
      </c>
      <c r="D40" s="559"/>
      <c r="E40" s="82"/>
      <c r="F40" s="560"/>
      <c r="G40" s="82"/>
      <c r="H40" s="560"/>
      <c r="I40" s="299"/>
    </row>
    <row r="41" spans="2:9" x14ac:dyDescent="0.25">
      <c r="B41" s="549"/>
      <c r="C41" s="546" t="s">
        <v>570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571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572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573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575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576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574</v>
      </c>
      <c r="D47" s="411"/>
      <c r="E47" s="82"/>
      <c r="F47" s="547">
        <f>F36-F37-F38-F39-F40-F44-F45-F46-F41-F43</f>
        <v>0</v>
      </c>
      <c r="G47" s="82"/>
      <c r="H47" s="547">
        <f>H36-H37-H38-H39-H40-H44-H45-H46-H41-H43</f>
        <v>0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.75" thickBot="1" x14ac:dyDescent="0.3">
      <c r="B52" s="369"/>
      <c r="C52" s="483" t="s">
        <v>555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25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25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582</v>
      </c>
      <c r="D73" s="368"/>
      <c r="E73" s="368"/>
      <c r="F73" s="515"/>
      <c r="G73" s="368"/>
      <c r="H73" s="518"/>
      <c r="I73" s="438"/>
    </row>
    <row r="74" spans="2:10" ht="15.75" thickBot="1" x14ac:dyDescent="0.3">
      <c r="B74" s="369"/>
      <c r="C74" s="388" t="s">
        <v>553</v>
      </c>
      <c r="D74" s="389"/>
      <c r="E74" s="389"/>
      <c r="F74" s="512"/>
      <c r="G74" s="389"/>
      <c r="H74" s="517"/>
      <c r="I74" s="390"/>
    </row>
    <row r="75" spans="2:10" ht="15.75" thickBot="1" x14ac:dyDescent="0.3">
      <c r="B75" s="369"/>
      <c r="C75" s="458" t="s">
        <v>554</v>
      </c>
      <c r="D75" s="469"/>
      <c r="E75" s="451"/>
      <c r="F75" s="513"/>
      <c r="G75" s="451"/>
      <c r="H75" s="519"/>
      <c r="I75" s="463"/>
    </row>
    <row r="76" spans="2:10" x14ac:dyDescent="0.25">
      <c r="B76" s="369"/>
      <c r="C76" s="464" t="s">
        <v>556</v>
      </c>
      <c r="D76" s="82"/>
      <c r="E76" s="82"/>
      <c r="F76" s="516"/>
      <c r="G76" s="82"/>
      <c r="H76" s="516"/>
      <c r="I76" s="386"/>
    </row>
    <row r="77" spans="2:10" ht="15.75" thickBot="1" x14ac:dyDescent="0.3">
      <c r="B77" s="369"/>
      <c r="C77" s="467" t="s">
        <v>557</v>
      </c>
      <c r="D77" s="389"/>
      <c r="E77" s="389"/>
      <c r="F77" s="517"/>
      <c r="G77" s="389"/>
      <c r="H77" s="517"/>
      <c r="I77" s="468"/>
    </row>
    <row r="78" spans="2:10" x14ac:dyDescent="0.25">
      <c r="B78" s="369"/>
      <c r="C78" s="464" t="s">
        <v>558</v>
      </c>
      <c r="D78" s="300"/>
      <c r="E78" s="300"/>
      <c r="F78" s="516"/>
      <c r="G78" s="300"/>
      <c r="H78" s="516"/>
      <c r="I78" s="386"/>
    </row>
    <row r="79" spans="2:10" ht="15.75" thickBot="1" x14ac:dyDescent="0.3">
      <c r="B79" s="369"/>
      <c r="C79" s="467" t="s">
        <v>559</v>
      </c>
      <c r="D79" s="490"/>
      <c r="E79" s="490"/>
      <c r="F79" s="517"/>
      <c r="G79" s="490"/>
      <c r="H79" s="517"/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/>
      <c r="G83" s="461"/>
      <c r="H83" s="522"/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/>
      <c r="G85" s="82"/>
      <c r="H85" s="523"/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/>
      <c r="G86" s="82"/>
      <c r="H86" s="523"/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/>
      <c r="G91" s="419"/>
      <c r="H91" s="525"/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/>
      <c r="G92" s="82"/>
      <c r="H92" s="524"/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/>
      <c r="G93" s="419"/>
      <c r="H93" s="525"/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54"/>
      <c r="G96" s="654"/>
      <c r="H96" s="655"/>
      <c r="I96" s="299"/>
    </row>
    <row r="97" spans="1:9" ht="15.75" thickBot="1" x14ac:dyDescent="0.3">
      <c r="A97" s="429"/>
      <c r="B97" s="369"/>
      <c r="C97" s="408"/>
      <c r="D97" s="409"/>
      <c r="E97" s="409"/>
      <c r="F97" s="656"/>
      <c r="G97" s="656"/>
      <c r="H97" s="657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58"/>
      <c r="G98" s="658"/>
      <c r="H98" s="659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60" t="s">
        <v>591</v>
      </c>
      <c r="G99" s="660"/>
      <c r="H99" s="661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60" t="s">
        <v>584</v>
      </c>
      <c r="G100" s="660"/>
      <c r="H100" s="661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60"/>
      <c r="G101" s="660"/>
      <c r="H101" s="661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52"/>
      <c r="G102" s="652"/>
      <c r="H102" s="653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sheet="1" selectLockedCells="1"/>
  <protectedRanges>
    <protectedRange sqref="C4:I7" name="Range1"/>
  </protectedRanges>
  <mergeCells count="31"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00000000-0002-0000-0200-000000000000}">
      <formula1>"Taip,Ne"</formula1>
    </dataValidation>
    <dataValidation allowBlank="1" showInputMessage="1" showErrorMessage="1" prompt="Įrašykite datą" sqref="F14:H14" xr:uid="{00000000-0002-0000-0200-000001000000}"/>
    <dataValidation allowBlank="1" showInputMessage="1" showErrorMessage="1" prompt="Prašome įrašyti atsakymą" sqref="F24:H24 F22:H22 F20:H20" xr:uid="{00000000-0002-0000-0200-000002000000}"/>
    <dataValidation type="list" allowBlank="1" showInputMessage="1" showErrorMessage="1" prompt="Prašome pasirinkti atsakymo variantą" sqref="F23:H23" xr:uid="{00000000-0002-0000-0200-000003000000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00000000-0002-0000-0200-000004000000}"/>
    <dataValidation type="list" allowBlank="1" showInputMessage="1" showErrorMessage="1" prompt="Pasirinkite atsakymą. _x000a_Jei atsakymas yra &quot;Ne&quot;, į kitus klausimus atsakinėti nereikia." sqref="F28:H28" xr:uid="{00000000-0002-0000-0200-000005000000}">
      <formula1>"Taip,Ne, Yra sudaryta Stebėtojų taryba"</formula1>
    </dataValidation>
    <dataValidation type="list" allowBlank="1" showInputMessage="1" showErrorMessage="1" prompt="Pasirinkite atsakymo variantą_x000a_" sqref="F29:H29" xr:uid="{00000000-0002-0000-0200-000006000000}">
      <formula1>"Taip, Ne"</formula1>
    </dataValidation>
    <dataValidation type="list" allowBlank="1" showInputMessage="1" showErrorMessage="1" prompt="Prašome pasirinkti atsakymo variantą" sqref="F30:H30" xr:uid="{00000000-0002-0000-0200-000007000000}">
      <formula1>"Taip, Ne"</formula1>
    </dataValidation>
    <dataValidation type="list" allowBlank="1" showInputMessage="1" showErrorMessage="1" prompt="Prašome pasirinkti atsakymo variantą" sqref="F21:H21" xr:uid="{00000000-0002-0000-0200-000008000000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00000000-0002-0000-0200-000009000000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00000000-0002-0000-0200-00000A000000}"/>
    <dataValidation type="list" allowBlank="1" showInputMessage="1" showErrorMessage="1" prompt="Prašome pasirinkti atsakymo variantą" sqref="F16:H16" xr:uid="{00000000-0002-0000-0200-00000B000000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0.39997558519241921"/>
    <pageSetUpPr fitToPage="1"/>
  </sheetPr>
  <dimension ref="B1:O93"/>
  <sheetViews>
    <sheetView topLeftCell="A86" zoomScaleSheetLayoutView="100" workbookViewId="0">
      <selection activeCell="F91" sqref="F91:L91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672" t="s">
        <v>348</v>
      </c>
      <c r="L3" s="673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678" t="s">
        <v>350</v>
      </c>
      <c r="D6" s="679"/>
      <c r="E6" s="679"/>
      <c r="F6" s="679"/>
      <c r="G6" s="679"/>
      <c r="H6" s="679"/>
      <c r="I6" s="679"/>
      <c r="J6" s="679"/>
      <c r="K6" s="679"/>
      <c r="L6" s="679"/>
      <c r="M6" s="680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674" t="s">
        <v>7</v>
      </c>
      <c r="D9" s="675"/>
      <c r="E9" s="676" t="str">
        <f>'Finansiniai duomenys'!C8</f>
        <v>UAB „Varėnos knyga“</v>
      </c>
      <c r="F9" s="676"/>
      <c r="G9" s="676"/>
      <c r="H9" s="676"/>
      <c r="I9" s="676"/>
      <c r="J9" s="676"/>
      <c r="K9" s="13"/>
      <c r="L9" s="13"/>
      <c r="M9" s="217"/>
    </row>
    <row r="10" spans="2:15" ht="15.75" thickBot="1" x14ac:dyDescent="0.3">
      <c r="B10" s="216"/>
      <c r="C10" s="674" t="s">
        <v>9</v>
      </c>
      <c r="D10" s="675"/>
      <c r="E10" s="677" t="str">
        <f>'Finansiniai duomenys'!C9</f>
        <v xml:space="preserve">Varėnos rajono savivaldybė </v>
      </c>
      <c r="F10" s="677"/>
      <c r="G10" s="677"/>
      <c r="H10" s="677"/>
      <c r="I10" s="677"/>
      <c r="J10" s="677"/>
      <c r="K10" s="13"/>
      <c r="L10" s="13"/>
      <c r="M10" s="217"/>
    </row>
    <row r="11" spans="2:15" ht="15.75" thickBot="1" x14ac:dyDescent="0.3">
      <c r="B11" s="216"/>
      <c r="C11" s="674" t="s">
        <v>13</v>
      </c>
      <c r="D11" s="675"/>
      <c r="E11" s="677">
        <f>'Finansiniai duomenys'!C10</f>
        <v>184552774</v>
      </c>
      <c r="F11" s="677"/>
      <c r="G11" s="677"/>
      <c r="H11" s="677"/>
      <c r="I11" s="677"/>
      <c r="J11" s="677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704" t="s">
        <v>501</v>
      </c>
      <c r="D14" s="711"/>
      <c r="E14" s="637" t="s">
        <v>201</v>
      </c>
      <c r="F14" s="712"/>
      <c r="G14" s="242"/>
      <c r="H14" s="245"/>
      <c r="I14" s="691" t="s">
        <v>503</v>
      </c>
      <c r="J14" s="710"/>
      <c r="K14" s="637" t="s">
        <v>201</v>
      </c>
      <c r="L14" s="638"/>
      <c r="M14" s="218"/>
    </row>
    <row r="15" spans="2:15" ht="26.45" customHeight="1" thickBot="1" x14ac:dyDescent="0.3">
      <c r="B15" s="216"/>
      <c r="C15" s="704" t="s">
        <v>502</v>
      </c>
      <c r="D15" s="692"/>
      <c r="E15" s="692"/>
      <c r="F15" s="707"/>
      <c r="G15" s="136"/>
      <c r="H15" s="245"/>
      <c r="I15" s="689" t="s">
        <v>504</v>
      </c>
      <c r="J15" s="686"/>
      <c r="K15" s="686"/>
      <c r="L15" s="690"/>
      <c r="M15" s="219"/>
    </row>
    <row r="16" spans="2:15" ht="49.5" customHeight="1" thickBot="1" x14ac:dyDescent="0.3">
      <c r="B16" s="216"/>
      <c r="C16" s="704" t="s">
        <v>480</v>
      </c>
      <c r="D16" s="692"/>
      <c r="E16" s="705" t="s">
        <v>201</v>
      </c>
      <c r="F16" s="706"/>
      <c r="G16" s="137"/>
      <c r="H16" s="246"/>
      <c r="I16" s="691" t="s">
        <v>505</v>
      </c>
      <c r="J16" s="691"/>
      <c r="K16" s="708" t="s">
        <v>201</v>
      </c>
      <c r="L16" s="709"/>
      <c r="M16" s="218"/>
    </row>
    <row r="17" spans="2:13" ht="40.5" customHeight="1" x14ac:dyDescent="0.25">
      <c r="B17" s="216"/>
      <c r="C17" s="704" t="s">
        <v>352</v>
      </c>
      <c r="D17" s="692"/>
      <c r="E17" s="687"/>
      <c r="F17" s="688"/>
      <c r="G17" s="242"/>
      <c r="H17" s="246"/>
      <c r="I17" s="692" t="s">
        <v>352</v>
      </c>
      <c r="J17" s="692"/>
      <c r="K17" s="687"/>
      <c r="L17" s="688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700" t="s">
        <v>508</v>
      </c>
      <c r="D20" s="696"/>
      <c r="E20" s="696"/>
      <c r="F20" s="701"/>
      <c r="G20" s="19"/>
      <c r="H20" s="245"/>
      <c r="I20" s="696" t="s">
        <v>506</v>
      </c>
      <c r="J20" s="696"/>
      <c r="K20" s="696"/>
      <c r="L20" s="696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702" t="s">
        <v>509</v>
      </c>
      <c r="D22" s="697"/>
      <c r="E22" s="697"/>
      <c r="F22" s="703"/>
      <c r="G22" s="243"/>
      <c r="H22" s="245"/>
      <c r="I22" s="697" t="s">
        <v>507</v>
      </c>
      <c r="J22" s="697"/>
      <c r="K22" s="697"/>
      <c r="L22" s="697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681" t="s">
        <v>216</v>
      </c>
      <c r="D85" s="681"/>
      <c r="E85" s="681"/>
      <c r="F85" s="681"/>
      <c r="G85" s="681"/>
      <c r="H85" s="681"/>
      <c r="I85" s="681"/>
      <c r="J85" s="681"/>
      <c r="K85" s="681"/>
      <c r="L85" s="681"/>
      <c r="M85" s="224"/>
    </row>
    <row r="86" spans="2:13" ht="66" customHeight="1" x14ac:dyDescent="0.25">
      <c r="B86" s="216"/>
      <c r="C86" s="685" t="s">
        <v>357</v>
      </c>
      <c r="D86" s="686"/>
      <c r="E86" s="686"/>
      <c r="F86" s="682"/>
      <c r="G86" s="682"/>
      <c r="H86" s="682"/>
      <c r="I86" s="682"/>
      <c r="J86" s="682"/>
      <c r="K86" s="682"/>
      <c r="L86" s="682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8" t="s">
        <v>223</v>
      </c>
      <c r="D88" s="699"/>
      <c r="E88" s="699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85" t="s">
        <v>225</v>
      </c>
      <c r="D89" s="686"/>
      <c r="E89" s="686"/>
      <c r="F89" s="683">
        <v>45777</v>
      </c>
      <c r="G89" s="684"/>
      <c r="H89" s="684"/>
      <c r="I89" s="684"/>
      <c r="J89" s="684"/>
      <c r="K89" s="684"/>
      <c r="L89" s="684"/>
      <c r="M89" s="225"/>
    </row>
    <row r="90" spans="2:13" ht="15.75" customHeight="1" x14ac:dyDescent="0.25">
      <c r="B90" s="216"/>
      <c r="C90" s="685" t="s">
        <v>227</v>
      </c>
      <c r="D90" s="686"/>
      <c r="E90" s="686"/>
      <c r="F90" s="684" t="s">
        <v>584</v>
      </c>
      <c r="G90" s="684"/>
      <c r="H90" s="684"/>
      <c r="I90" s="684"/>
      <c r="J90" s="684"/>
      <c r="K90" s="684"/>
      <c r="L90" s="684"/>
      <c r="M90" s="225"/>
    </row>
    <row r="91" spans="2:13" ht="15.75" customHeight="1" x14ac:dyDescent="0.25">
      <c r="B91" s="216"/>
      <c r="C91" s="685" t="s">
        <v>229</v>
      </c>
      <c r="D91" s="686"/>
      <c r="E91" s="686"/>
      <c r="F91" s="684">
        <v>61293942</v>
      </c>
      <c r="G91" s="684"/>
      <c r="H91" s="684"/>
      <c r="I91" s="684"/>
      <c r="J91" s="684"/>
      <c r="K91" s="684"/>
      <c r="L91" s="684"/>
      <c r="M91" s="225"/>
    </row>
    <row r="92" spans="2:13" ht="21" customHeight="1" x14ac:dyDescent="0.25">
      <c r="B92" s="216"/>
      <c r="C92" s="693" t="s">
        <v>231</v>
      </c>
      <c r="D92" s="691"/>
      <c r="E92" s="691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94"/>
      <c r="D93" s="695"/>
      <c r="E93" s="695"/>
      <c r="F93" s="227"/>
      <c r="G93" s="228"/>
      <c r="H93" s="229"/>
      <c r="I93" s="230"/>
      <c r="J93" s="230"/>
      <c r="K93" s="230"/>
      <c r="L93" s="230"/>
      <c r="M93" s="231"/>
    </row>
  </sheetData>
  <sheetProtection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3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0000000-0002-0000-0300-000001000000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2" tint="-0.249977111117893"/>
    <pageSetUpPr fitToPage="1"/>
  </sheetPr>
  <dimension ref="A1:XFC1048563"/>
  <sheetViews>
    <sheetView showGridLines="0" topLeftCell="A61" zoomScale="80" zoomScaleNormal="80" workbookViewId="0">
      <selection activeCell="H74" sqref="H74:J74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30" t="str">
        <f>'Finansiniai duomenys'!C8</f>
        <v>UAB „Varėnos knyga“</v>
      </c>
      <c r="I3" s="730"/>
      <c r="J3" s="730"/>
      <c r="K3" s="730"/>
      <c r="L3" s="730"/>
      <c r="N3" s="672" t="s">
        <v>348</v>
      </c>
      <c r="O3" s="672"/>
      <c r="P3" s="672"/>
      <c r="T3" s="12"/>
      <c r="U3" t="s">
        <v>201</v>
      </c>
    </row>
    <row r="4" spans="1:21" ht="13.9" customHeight="1" x14ac:dyDescent="0.25">
      <c r="A4" s="12"/>
      <c r="C4" s="713" t="s">
        <v>411</v>
      </c>
      <c r="D4" s="714"/>
      <c r="E4" s="714"/>
      <c r="F4" s="322"/>
      <c r="G4" s="301" t="s">
        <v>367</v>
      </c>
      <c r="H4" s="730" t="str">
        <f>IFERROR(VLOOKUP(H3,'Finansiniai duomenys'!R2:T232,3,FALSE),"")</f>
        <v xml:space="preserve">Varėnos rajono savivaldybė </v>
      </c>
      <c r="I4" s="730"/>
      <c r="J4" s="730"/>
      <c r="K4" s="730"/>
      <c r="L4" s="730"/>
      <c r="N4" s="672"/>
      <c r="O4" s="672"/>
      <c r="P4" s="672"/>
      <c r="T4" s="12"/>
    </row>
    <row r="5" spans="1:21" x14ac:dyDescent="0.25">
      <c r="A5" s="12"/>
      <c r="C5" s="713"/>
      <c r="D5" s="714"/>
      <c r="E5" s="714"/>
      <c r="F5" s="322"/>
      <c r="G5" s="302" t="s">
        <v>13</v>
      </c>
      <c r="H5" s="731">
        <f>IFERROR(VLOOKUP(H3,'Finansiniai duomenys'!R2:T232,2,FALSE),"")</f>
        <v>184552774</v>
      </c>
      <c r="I5" s="731"/>
      <c r="J5" s="731"/>
      <c r="K5" s="731"/>
      <c r="L5" s="731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15" t="s">
        <v>478</v>
      </c>
      <c r="D7" s="716"/>
      <c r="E7" s="716"/>
      <c r="F7" s="122"/>
      <c r="G7" s="732" t="s">
        <v>403</v>
      </c>
      <c r="H7" s="732"/>
      <c r="I7" s="732"/>
      <c r="J7" s="732"/>
      <c r="K7" s="732"/>
      <c r="L7" s="283"/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16"/>
      <c r="D8" s="716"/>
      <c r="E8" s="716"/>
      <c r="F8" s="122"/>
      <c r="G8" s="732" t="s">
        <v>404</v>
      </c>
      <c r="H8" s="732"/>
      <c r="I8" s="732"/>
      <c r="J8" s="732"/>
      <c r="K8" s="732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16"/>
      <c r="D9" s="716"/>
      <c r="E9" s="716"/>
      <c r="F9" s="122"/>
      <c r="G9" s="305" t="s">
        <v>484</v>
      </c>
      <c r="H9" s="305"/>
      <c r="I9" s="305"/>
      <c r="J9" s="305"/>
      <c r="K9" s="305"/>
      <c r="L9" s="283"/>
      <c r="M9" s="731"/>
      <c r="N9" s="731"/>
      <c r="O9" s="731"/>
      <c r="P9" s="731"/>
      <c r="Q9" s="731"/>
      <c r="R9" s="122"/>
      <c r="T9" s="12"/>
      <c r="U9"/>
    </row>
    <row r="10" spans="1:21" s="284" customFormat="1" ht="46.9" customHeight="1" x14ac:dyDescent="0.25">
      <c r="A10" s="12"/>
      <c r="B10" s="82"/>
      <c r="C10" s="716"/>
      <c r="D10" s="716"/>
      <c r="E10" s="716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33" t="s">
        <v>532</v>
      </c>
      <c r="D12" s="734"/>
      <c r="E12" s="734"/>
      <c r="F12" s="734"/>
      <c r="G12" s="729" t="s">
        <v>405</v>
      </c>
      <c r="H12" s="729"/>
      <c r="I12" s="729" t="s">
        <v>405</v>
      </c>
      <c r="J12" s="729"/>
      <c r="K12" s="729" t="s">
        <v>405</v>
      </c>
      <c r="L12" s="729"/>
      <c r="M12" s="729" t="s">
        <v>405</v>
      </c>
      <c r="N12" s="729"/>
      <c r="O12" s="729" t="s">
        <v>405</v>
      </c>
      <c r="P12" s="729"/>
      <c r="Q12" s="729" t="s">
        <v>405</v>
      </c>
      <c r="R12" s="729"/>
      <c r="T12" s="12"/>
    </row>
    <row r="13" spans="1:21" ht="67.900000000000006" customHeight="1" x14ac:dyDescent="0.25">
      <c r="A13" s="12"/>
      <c r="C13" s="735" t="s">
        <v>370</v>
      </c>
      <c r="D13" s="736" t="s">
        <v>371</v>
      </c>
      <c r="E13" s="737" t="s">
        <v>409</v>
      </c>
      <c r="F13" s="736" t="s">
        <v>372</v>
      </c>
      <c r="G13" s="719"/>
      <c r="H13" s="720"/>
      <c r="I13" s="719"/>
      <c r="J13" s="720"/>
      <c r="K13" s="719"/>
      <c r="L13" s="720"/>
      <c r="M13" s="719"/>
      <c r="N13" s="720"/>
      <c r="O13" s="719"/>
      <c r="P13" s="720"/>
      <c r="Q13" s="719"/>
      <c r="R13" s="720"/>
      <c r="T13" s="12"/>
    </row>
    <row r="14" spans="1:21" ht="39" customHeight="1" x14ac:dyDescent="0.25">
      <c r="A14" s="12"/>
      <c r="C14" s="735"/>
      <c r="D14" s="736"/>
      <c r="E14" s="738"/>
      <c r="F14" s="736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Gerai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33" t="s">
        <v>531</v>
      </c>
      <c r="D28" s="734"/>
      <c r="E28" s="734"/>
      <c r="F28" s="734"/>
      <c r="G28" s="729" t="s">
        <v>405</v>
      </c>
      <c r="H28" s="729"/>
      <c r="I28" s="729" t="s">
        <v>405</v>
      </c>
      <c r="J28" s="729"/>
      <c r="K28" s="729" t="s">
        <v>405</v>
      </c>
      <c r="L28" s="729"/>
      <c r="M28" s="729" t="s">
        <v>405</v>
      </c>
      <c r="N28" s="729"/>
      <c r="O28" s="729" t="s">
        <v>405</v>
      </c>
      <c r="P28" s="729"/>
      <c r="Q28" s="729" t="s">
        <v>405</v>
      </c>
      <c r="R28" s="729"/>
      <c r="T28" s="12"/>
    </row>
    <row r="29" spans="1:20" ht="62.45" customHeight="1" x14ac:dyDescent="0.25">
      <c r="A29" s="12"/>
      <c r="C29" s="735" t="s">
        <v>370</v>
      </c>
      <c r="D29" s="736" t="s">
        <v>371</v>
      </c>
      <c r="E29" s="737" t="s">
        <v>410</v>
      </c>
      <c r="F29" s="736" t="s">
        <v>372</v>
      </c>
      <c r="G29" s="719"/>
      <c r="H29" s="720"/>
      <c r="I29" s="719"/>
      <c r="J29" s="720"/>
      <c r="K29" s="719"/>
      <c r="L29" s="720"/>
      <c r="M29" s="719"/>
      <c r="N29" s="720"/>
      <c r="O29" s="719"/>
      <c r="P29" s="720"/>
      <c r="Q29" s="719"/>
      <c r="R29" s="720"/>
      <c r="T29" s="12"/>
    </row>
    <row r="30" spans="1:20" ht="52.15" customHeight="1" x14ac:dyDescent="0.25">
      <c r="A30" s="12"/>
      <c r="C30" s="735"/>
      <c r="D30" s="736"/>
      <c r="E30" s="738"/>
      <c r="F30" s="736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Gerai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33" t="s">
        <v>532</v>
      </c>
      <c r="D44" s="734"/>
      <c r="E44" s="734"/>
      <c r="F44" s="734"/>
      <c r="G44" s="729" t="s">
        <v>405</v>
      </c>
      <c r="H44" s="729"/>
      <c r="I44" s="729" t="s">
        <v>405</v>
      </c>
      <c r="J44" s="729"/>
      <c r="K44" s="729" t="s">
        <v>405</v>
      </c>
      <c r="L44" s="729"/>
      <c r="M44" s="729" t="s">
        <v>405</v>
      </c>
      <c r="N44" s="729"/>
      <c r="O44" s="729" t="s">
        <v>405</v>
      </c>
      <c r="P44" s="729"/>
      <c r="Q44" s="729" t="s">
        <v>405</v>
      </c>
      <c r="R44" s="729"/>
      <c r="T44" s="12"/>
    </row>
    <row r="45" spans="1:20" ht="62.45" customHeight="1" x14ac:dyDescent="0.25">
      <c r="A45" s="12"/>
      <c r="C45" s="735" t="s">
        <v>370</v>
      </c>
      <c r="D45" s="736" t="s">
        <v>371</v>
      </c>
      <c r="E45" s="737" t="s">
        <v>409</v>
      </c>
      <c r="F45" s="736" t="s">
        <v>372</v>
      </c>
      <c r="G45" s="719"/>
      <c r="H45" s="720"/>
      <c r="I45" s="719"/>
      <c r="J45" s="720"/>
      <c r="K45" s="719"/>
      <c r="L45" s="720"/>
      <c r="M45" s="719"/>
      <c r="N45" s="720"/>
      <c r="O45" s="719"/>
      <c r="P45" s="720"/>
      <c r="Q45" s="719"/>
      <c r="R45" s="720"/>
      <c r="T45" s="12"/>
    </row>
    <row r="46" spans="1:20" ht="59.45" customHeight="1" x14ac:dyDescent="0.25">
      <c r="A46" s="12"/>
      <c r="C46" s="735"/>
      <c r="D46" s="736"/>
      <c r="E46" s="738"/>
      <c r="F46" s="736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Gerai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Gerai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33" t="s">
        <v>531</v>
      </c>
      <c r="D56" s="734"/>
      <c r="E56" s="734"/>
      <c r="F56" s="734"/>
      <c r="G56" s="729" t="s">
        <v>405</v>
      </c>
      <c r="H56" s="729"/>
      <c r="I56" s="729" t="s">
        <v>405</v>
      </c>
      <c r="J56" s="729"/>
      <c r="K56" s="729" t="s">
        <v>405</v>
      </c>
      <c r="L56" s="729"/>
      <c r="M56" s="729" t="s">
        <v>405</v>
      </c>
      <c r="N56" s="729"/>
      <c r="O56" s="729" t="s">
        <v>405</v>
      </c>
      <c r="P56" s="729"/>
      <c r="Q56" s="729" t="s">
        <v>405</v>
      </c>
      <c r="R56" s="729"/>
      <c r="T56" s="12"/>
    </row>
    <row r="57" spans="1:20" ht="70.150000000000006" customHeight="1" x14ac:dyDescent="0.25">
      <c r="A57" s="12"/>
      <c r="C57" s="735" t="s">
        <v>370</v>
      </c>
      <c r="D57" s="736" t="s">
        <v>371</v>
      </c>
      <c r="E57" s="737" t="s">
        <v>408</v>
      </c>
      <c r="F57" s="736" t="s">
        <v>372</v>
      </c>
      <c r="G57" s="719"/>
      <c r="H57" s="720"/>
      <c r="I57" s="719"/>
      <c r="J57" s="720"/>
      <c r="K57" s="719"/>
      <c r="L57" s="720"/>
      <c r="M57" s="719"/>
      <c r="N57" s="720"/>
      <c r="O57" s="719"/>
      <c r="P57" s="720"/>
      <c r="Q57" s="719"/>
      <c r="R57" s="720"/>
      <c r="T57" s="12"/>
    </row>
    <row r="58" spans="1:20" ht="55.9" customHeight="1" x14ac:dyDescent="0.25">
      <c r="A58" s="12"/>
      <c r="C58" s="735"/>
      <c r="D58" s="736"/>
      <c r="E58" s="738"/>
      <c r="F58" s="736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Gerai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Gerai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21"/>
      <c r="I70" s="721"/>
      <c r="J70" s="722"/>
      <c r="T70" s="12"/>
    </row>
    <row r="71" spans="1:21" ht="51" customHeight="1" x14ac:dyDescent="0.25">
      <c r="A71" s="12"/>
      <c r="E71" s="319"/>
      <c r="H71" s="723"/>
      <c r="I71" s="723"/>
      <c r="J71" s="724"/>
      <c r="T71" s="12"/>
    </row>
    <row r="72" spans="1:21" x14ac:dyDescent="0.25">
      <c r="A72" s="12"/>
      <c r="E72" s="329" t="s">
        <v>223</v>
      </c>
      <c r="H72" s="725"/>
      <c r="I72" s="725"/>
      <c r="J72" s="726"/>
      <c r="T72" s="12"/>
    </row>
    <row r="73" spans="1:21" x14ac:dyDescent="0.25">
      <c r="A73" s="12"/>
      <c r="E73" s="319" t="s">
        <v>225</v>
      </c>
      <c r="H73" s="727">
        <v>45777</v>
      </c>
      <c r="I73" s="727"/>
      <c r="J73" s="728"/>
      <c r="T73" s="12"/>
    </row>
    <row r="74" spans="1:21" x14ac:dyDescent="0.25">
      <c r="A74" s="12"/>
      <c r="E74" s="319" t="s">
        <v>227</v>
      </c>
      <c r="H74" s="727" t="s">
        <v>584</v>
      </c>
      <c r="I74" s="727"/>
      <c r="J74" s="728"/>
      <c r="T74" s="12"/>
    </row>
    <row r="75" spans="1:21" x14ac:dyDescent="0.25">
      <c r="A75" s="12"/>
      <c r="E75" s="319" t="s">
        <v>229</v>
      </c>
      <c r="H75" s="727"/>
      <c r="I75" s="727"/>
      <c r="J75" s="728"/>
      <c r="T75" s="12"/>
    </row>
    <row r="76" spans="1:21" x14ac:dyDescent="0.25">
      <c r="A76" s="12"/>
      <c r="E76" s="320" t="s">
        <v>369</v>
      </c>
      <c r="F76" s="321"/>
      <c r="G76" s="321"/>
      <c r="H76" s="717"/>
      <c r="I76" s="717"/>
      <c r="J76" s="718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00000000-0002-0000-0400-000000000000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0000000-0002-0000-0400-000001000000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4" tint="0.59999389629810485"/>
  </sheetPr>
  <dimension ref="B1:O136"/>
  <sheetViews>
    <sheetView showGridLines="0" topLeftCell="A80" zoomScaleSheetLayoutView="100" zoomScalePageLayoutView="60" workbookViewId="0">
      <selection activeCell="C114" sqref="C114:E114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7" t="s">
        <v>348</v>
      </c>
      <c r="E2" s="748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78" t="s">
        <v>359</v>
      </c>
      <c r="C4" s="579"/>
      <c r="D4" s="579"/>
      <c r="E4" s="58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581"/>
      <c r="D6" s="581"/>
      <c r="E6" s="582"/>
      <c r="M6" s="39"/>
      <c r="N6" s="39"/>
    </row>
    <row r="7" spans="2:15" x14ac:dyDescent="0.2">
      <c r="B7" s="145" t="s">
        <v>9</v>
      </c>
      <c r="C7" s="571" t="str">
        <f>IFERROR(VLOOKUP(C6,$K$2:$M$5,3,FALSE),"")</f>
        <v/>
      </c>
      <c r="D7" s="571"/>
      <c r="E7" s="572"/>
      <c r="M7" s="39"/>
      <c r="N7" s="39"/>
      <c r="O7" s="39"/>
    </row>
    <row r="8" spans="2:15" x14ac:dyDescent="0.2">
      <c r="B8" s="146" t="s">
        <v>13</v>
      </c>
      <c r="C8" s="571" t="str">
        <f>IFERROR(VLOOKUP(C6,$K$2:$L$5,2,FALSE),"")</f>
        <v/>
      </c>
      <c r="D8" s="571"/>
      <c r="E8" s="572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40"/>
      <c r="D10" s="740"/>
      <c r="E10" s="741"/>
    </row>
    <row r="11" spans="2:15" ht="12" customHeight="1" x14ac:dyDescent="0.2">
      <c r="B11" s="146" t="s">
        <v>29</v>
      </c>
      <c r="C11" s="742"/>
      <c r="D11" s="742"/>
      <c r="E11" s="743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75" t="s">
        <v>36</v>
      </c>
      <c r="D13" s="576"/>
      <c r="E13" s="577"/>
    </row>
    <row r="14" spans="2:15" ht="12" customHeight="1" x14ac:dyDescent="0.2">
      <c r="B14" s="146" t="s">
        <v>40</v>
      </c>
      <c r="C14" s="587" t="s">
        <v>330</v>
      </c>
      <c r="D14" s="587"/>
      <c r="E14" s="148" t="s">
        <v>41</v>
      </c>
    </row>
    <row r="15" spans="2:15" ht="12" customHeight="1" x14ac:dyDescent="0.2">
      <c r="B15" s="149" t="s">
        <v>45</v>
      </c>
      <c r="C15" s="588"/>
      <c r="D15" s="739"/>
      <c r="E15" s="150"/>
      <c r="M15" s="39"/>
      <c r="N15" s="39"/>
    </row>
    <row r="16" spans="2:15" ht="12" customHeight="1" x14ac:dyDescent="0.2">
      <c r="B16" s="149" t="s">
        <v>49</v>
      </c>
      <c r="C16" s="588"/>
      <c r="D16" s="739"/>
      <c r="E16" s="150"/>
      <c r="O16" s="39"/>
    </row>
    <row r="17" spans="2:15" ht="12" customHeight="1" x14ac:dyDescent="0.2">
      <c r="B17" s="149" t="s">
        <v>53</v>
      </c>
      <c r="C17" s="588"/>
      <c r="D17" s="739"/>
      <c r="E17" s="150"/>
      <c r="M17" s="39"/>
      <c r="N17" s="39"/>
    </row>
    <row r="18" spans="2:15" ht="12" customHeight="1" x14ac:dyDescent="0.2">
      <c r="B18" s="149" t="s">
        <v>56</v>
      </c>
      <c r="C18" s="588"/>
      <c r="D18" s="739"/>
      <c r="E18" s="150"/>
      <c r="M18" s="39"/>
      <c r="N18" s="39"/>
      <c r="O18" s="39"/>
    </row>
    <row r="19" spans="2:15" ht="12" customHeight="1" x14ac:dyDescent="0.2">
      <c r="B19" s="149" t="s">
        <v>59</v>
      </c>
      <c r="C19" s="588"/>
      <c r="D19" s="739"/>
      <c r="E19" s="150"/>
      <c r="M19" s="39"/>
      <c r="N19" s="39"/>
      <c r="O19" s="39"/>
    </row>
    <row r="20" spans="2:15" ht="12" customHeight="1" x14ac:dyDescent="0.2">
      <c r="B20" s="149" t="s">
        <v>67</v>
      </c>
      <c r="C20" s="608" t="s">
        <v>68</v>
      </c>
      <c r="D20" s="609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53" t="str">
        <f>IFERROR(VLOOKUP(C6,$K$2:$O$5,4,FALSE),"")</f>
        <v/>
      </c>
      <c r="D22" s="753"/>
      <c r="E22" s="754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61" t="s">
        <v>79</v>
      </c>
      <c r="D24" s="561"/>
      <c r="E24" s="562"/>
      <c r="O24" s="39"/>
    </row>
    <row r="25" spans="2:15" x14ac:dyDescent="0.2">
      <c r="B25" s="157"/>
      <c r="C25" s="598"/>
      <c r="D25" s="598"/>
      <c r="E25" s="599"/>
      <c r="M25" s="39"/>
      <c r="N25" s="39"/>
      <c r="O25" s="39"/>
    </row>
    <row r="26" spans="2:15" x14ac:dyDescent="0.2">
      <c r="B26" s="157"/>
      <c r="C26" s="600" t="s">
        <v>84</v>
      </c>
      <c r="D26" s="600"/>
      <c r="E26" s="601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61" t="s">
        <v>361</v>
      </c>
      <c r="D42" s="561"/>
      <c r="E42" s="562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49" t="s">
        <v>361</v>
      </c>
      <c r="D90" s="749"/>
      <c r="E90" s="750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61" t="s">
        <v>361</v>
      </c>
      <c r="D106" s="561"/>
      <c r="E106" s="562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96"/>
      <c r="D108" s="596"/>
      <c r="E108" s="751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52">
        <v>45777</v>
      </c>
      <c r="D113" s="740"/>
      <c r="E113" s="741"/>
    </row>
    <row r="114" spans="2:5" x14ac:dyDescent="0.2">
      <c r="B114" s="157" t="s">
        <v>227</v>
      </c>
      <c r="C114" s="604" t="s">
        <v>584</v>
      </c>
      <c r="D114" s="604"/>
      <c r="E114" s="744"/>
    </row>
    <row r="115" spans="2:5" ht="24" x14ac:dyDescent="0.2">
      <c r="B115" s="203" t="s">
        <v>229</v>
      </c>
      <c r="C115" s="592"/>
      <c r="D115" s="592"/>
      <c r="E115" s="745"/>
    </row>
    <row r="116" spans="2:5" ht="24" x14ac:dyDescent="0.2">
      <c r="B116" s="204" t="s">
        <v>231</v>
      </c>
      <c r="C116" s="594"/>
      <c r="D116" s="594"/>
      <c r="E116" s="746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00000000-0002-0000-0500-000000000000}">
      <formula1>$K$2:$K$5</formula1>
    </dataValidation>
    <dataValidation allowBlank="1" showErrorMessage="1" prompt="Nurodykite įmonės teisinę formą (AB, UAB, VĮ), pasirinkdami iš sąrašo" sqref="C7:E7" xr:uid="{00000000-0002-0000-0500-000001000000}"/>
    <dataValidation type="whole" allowBlank="1" showErrorMessage="1" prompt="Nurodykite identifikacinį numerį (juridinio asmens kodą)" sqref="C8:E9" xr:uid="{00000000-0002-0000-0500-000002000000}">
      <formula1>0</formula1>
      <formula2>9999999999999990000</formula2>
    </dataValidation>
    <dataValidation allowBlank="1" showErrorMessage="1" sqref="B25:B26" xr:uid="{00000000-0002-0000-0500-000003000000}"/>
    <dataValidation allowBlank="1" showInputMessage="1" showErrorMessage="1" prompt="Nurodykite įmonės direktoriaus (generalinio direktoriaus) vardą ir pavardę. Pareigų nurodyti nereikia." sqref="C10:E10" xr:uid="{00000000-0002-0000-0500-000004000000}"/>
    <dataValidation allowBlank="1" showInputMessage="1" showErrorMessage="1" prompt="Nurodykite įmonės vyr. finansininko (vyr. buhalterio) vardą ir pavardę. Pareigų nurodyti nereikia." sqref="C11:E11" xr:uid="{00000000-0002-0000-0500-000005000000}"/>
    <dataValidation allowBlank="1" showErrorMessage="1" prompt="Savivaldybei nuosavybės teise priklausančių akcijų valdytoja" sqref="C22:E22" xr:uid="{00000000-0002-0000-0500-000006000000}"/>
    <dataValidation allowBlank="1" showInputMessage="1" showErrorMessage="1" prompt="Data, kai atsakingas asmuo patvirtina duomenų tikrumą._x000a__x000a_Data pateikiama formatu:_x000a_2019-12-31" sqref="C113:E113" xr:uid="{00000000-0002-0000-0500-000007000000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00000000-0002-0000-0500-000008000000}"/>
    <dataValidation allowBlank="1" showInputMessage="1" showErrorMessage="1" prompt="Bendras darbuotojų (darbo sutarčių) skaičius; įskaičiuojami visi darbuotojai, įskaitant ir vadovus." sqref="B101:E101" xr:uid="{00000000-0002-0000-0500-000009000000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00000000-0002-0000-0500-00000A000000}"/>
    <dataValidation allowBlank="1" showInputMessage="1" showErrorMessage="1" prompt="Jei balansas susibalansuoja, matysite žodį „Balansas“; jei nesibalansuoja - matysite disbalanso dydį (skirtumą)." sqref="B86:E86" xr:uid="{00000000-0002-0000-0500-00000B000000}"/>
    <dataValidation allowBlank="1" showInputMessage="1" showErrorMessage="1" prompt="Pildoma, jei įmonės balanse šie įsipareigojimai pateikiami atskirai nuo ilgalaikių ir trumpalaikių įsipareigojimų." sqref="B82:E82" xr:uid="{00000000-0002-0000-0500-00000C000000}"/>
    <dataValidation allowBlank="1" showInputMessage="1" showErrorMessage="1" prompt="Į šią sumą turi būti įtraukta nuomos įsipareigojimo einamųjų metų dalis." sqref="B76:E76" xr:uid="{00000000-0002-0000-0500-00000D000000}"/>
    <dataValidation allowBlank="1" showInputMessage="1" showErrorMessage="1" prompt="Į šią sumą turi būti įtraukti ilgalaikiai nuomos įsipareigojimai" sqref="B74:E74" xr:uid="{00000000-0002-0000-0500-00000E000000}"/>
    <dataValidation allowBlank="1" showInputMessage="1" showErrorMessage="1" prompt="Pildoma, jei įmonės balanse šis turtas pateikiamas atskirai nuo ilgalaikio ir trumpalaikio turto." sqref="B58:E58" xr:uid="{00000000-0002-0000-0500-00000F000000}"/>
    <dataValidation allowBlank="1" showInputMessage="1" showErrorMessage="1" prompt="Jei įmonės teisinė forma yra AB arba UAB, nurodykite penkis didžiausius bendrovės akcininkus; jei įmonės teisinė forma yra VĮ, šios dalies pildyti nereikia." sqref="B14" xr:uid="{00000000-0002-0000-0500-000010000000}"/>
    <dataValidation allowBlank="1" showInputMessage="1" showErrorMessage="1" prompt="Įrašykite akcininko pavadinimą." sqref="C14:D19" xr:uid="{00000000-0002-0000-0500-000011000000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00000000-0002-0000-0500-000012000000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Vida Stonytė</cp:lastModifiedBy>
  <cp:revision/>
  <cp:lastPrinted>2025-04-02T07:07:29Z</cp:lastPrinted>
  <dcterms:created xsi:type="dcterms:W3CDTF">2014-03-24T16:58:47Z</dcterms:created>
  <dcterms:modified xsi:type="dcterms:W3CDTF">2025-10-17T10:17:39Z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