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Šios_darbaknygės" defaultThemeVersion="124226"/>
  <mc:AlternateContent xmlns:mc="http://schemas.openxmlformats.org/markup-compatibility/2006">
    <mc:Choice Requires="x15">
      <x15ac:absPath xmlns:x15ac="http://schemas.microsoft.com/office/spreadsheetml/2010/11/ac" url="D:\USER\Desktop\Darbalaukis Vida\Autobusu parkas ir vandenys istatai\Vytautui\Varėnos autobusų parkas\"/>
    </mc:Choice>
  </mc:AlternateContent>
  <xr:revisionPtr revIDLastSave="0" documentId="8_{076DDCA5-ED07-419D-BBAF-4575039BF437}"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20" yWindow="-120" windowWidth="29040" windowHeight="15720" tabRatio="767"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38" i="23" s="1"/>
  <c r="C40"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T36" i="21"/>
  <c r="S36" i="2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C60" i="22" s="1"/>
  <c r="C86" i="22" s="1"/>
  <c r="E35" i="22"/>
  <c r="C35" i="22"/>
  <c r="E30" i="22"/>
  <c r="E33" i="22"/>
  <c r="E38" i="22" s="1"/>
  <c r="E40" i="22" s="1"/>
  <c r="C30" i="22"/>
  <c r="C33" i="22" s="1"/>
  <c r="C38" i="22" s="1"/>
  <c r="C40" i="22" s="1"/>
  <c r="E20" i="22"/>
  <c r="D37" i="21"/>
  <c r="E37" i="21" s="1"/>
  <c r="E96" i="2"/>
  <c r="E83" i="2"/>
  <c r="E60" i="21" s="1"/>
  <c r="C66" i="2"/>
  <c r="E66" i="2"/>
  <c r="H13" i="20"/>
  <c r="H24" i="20" s="1"/>
  <c r="F13" i="20"/>
  <c r="F24" i="20" s="1"/>
  <c r="C11" i="2"/>
  <c r="E42" i="2"/>
  <c r="C42" i="2"/>
  <c r="C10" i="2"/>
  <c r="C27" i="17" s="1"/>
  <c r="R33" i="21"/>
  <c r="R36" i="21" s="1"/>
  <c r="Q33" i="21"/>
  <c r="Q36" i="21"/>
  <c r="P33" i="21"/>
  <c r="P36" i="21" s="1"/>
  <c r="O33" i="21"/>
  <c r="O36" i="21" s="1"/>
  <c r="N33" i="21"/>
  <c r="N36"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E51" i="21"/>
  <c r="D48" i="21"/>
  <c r="D47" i="21"/>
  <c r="D40" i="21"/>
  <c r="E40" i="21" s="1"/>
  <c r="D39" i="21"/>
  <c r="D38" i="21"/>
  <c r="D35" i="21"/>
  <c r="E35" i="21" s="1"/>
  <c r="D32" i="21"/>
  <c r="E32" i="21" s="1"/>
  <c r="D31" i="21"/>
  <c r="E31" i="21" s="1"/>
  <c r="D24" i="21"/>
  <c r="E24" i="21" s="1"/>
  <c r="D23" i="21"/>
  <c r="D22" i="21"/>
  <c r="D21" i="21"/>
  <c r="E21" i="21" s="1"/>
  <c r="D19" i="21"/>
  <c r="E19" i="21" s="1"/>
  <c r="D16" i="21"/>
  <c r="E16" i="21" s="1"/>
  <c r="E61" i="2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36" i="2"/>
  <c r="E39" i="2" s="1"/>
  <c r="E46" i="2" s="1"/>
  <c r="C36" i="2"/>
  <c r="C39" i="2" s="1"/>
  <c r="C96" i="2"/>
  <c r="E115" i="2"/>
  <c r="C115" i="2"/>
  <c r="E109" i="2"/>
  <c r="E56" i="2"/>
  <c r="C56" i="2"/>
  <c r="E21" i="2"/>
  <c r="C44" i="17"/>
  <c r="E102" i="2" l="1"/>
  <c r="E64" i="21" s="1"/>
  <c r="C102" i="2"/>
  <c r="E48" i="21"/>
  <c r="C72" i="2"/>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48" i="2"/>
  <c r="E39" i="21" s="1"/>
  <c r="E10" i="3"/>
  <c r="E11" i="3"/>
  <c r="C5" i="20"/>
  <c r="C6" i="20"/>
  <c r="E86" i="23"/>
  <c r="E86" i="22"/>
  <c r="D17" i="21"/>
  <c r="E17" i="21" s="1"/>
  <c r="H4" i="21"/>
  <c r="Q66" i="21"/>
  <c r="E104" i="2" l="1"/>
  <c r="E59" i="21"/>
  <c r="E52" i="21"/>
  <c r="C104" i="2"/>
  <c r="E47"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<sst xmlns="http://schemas.openxmlformats.org/spreadsheetml/2006/main" count="1527" uniqueCount="623">
  <si>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</si>
  <si>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</si>
  <si>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</si>
  <si>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</si>
  <si>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</si>
  <si>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</si>
  <si>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</si>
  <si>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</si>
  <si>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</si>
  <si>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</si>
  <si>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</si>
  <si>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</si>
  <si>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</si>
  <si>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</si>
  <si>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</si>
  <si>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</si>
  <si>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</si>
  <si>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</si>
  <si>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</si>
  <si>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</si>
  <si>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</si>
  <si>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</si>
  <si>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</si>
  <si>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</si>
  <si>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</si>
  <si>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</si>
  <si>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</si>
  <si>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</si>
  <si>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</si>
  <si>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</si>
  <si>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</si>
  <si>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</si>
  <si>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</si>
  <si>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</si>
  <si>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</si>
  <si>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</si>
  <si>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</si>
  <si>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</si>
  <si>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</si>
  <si>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</si>
  <si>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</si>
  <si>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</si>
  <si>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</si>
  <si>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</si>
  <si>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</si>
  <si>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</si>
  <si>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</si>
  <si>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</si>
  <si>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</si>
  <si>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</si>
  <si>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</si>
  <si>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</si>
  <si>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</si>
  <si>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</si>
  <si>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</si>
  <si>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</si>
  <si>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</si>
  <si>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</si>
  <si>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</si>
  <si>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</si>
  <si>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</si>
  <si>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</si>
  <si>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</si>
  <si>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</si>
  <si>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</si>
  <si>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</si>
  <si>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</si>
  <si>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</si>
  <si>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</si>
  <si>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</si>
  <si>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</si>
  <si>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</si>
  <si>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</si>
  <si>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</si>
  <si>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</si>
  <si>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</si>
  <si>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</si>
  <si>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</si>
  <si>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</si>
  <si>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</si>
  <si>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</si>
  <si>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</si>
  <si>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</si>
  <si>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</si>
  <si>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</si>
  <si>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</si>
  <si>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</si>
  <si>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</si>
  <si>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</si>
  <si>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</si>
  <si>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</si>
  <si>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</si>
  <si>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</si>
  <si>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</si>
  <si>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</si>
  <si>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</si>
  <si>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</si>
  <si>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</si>
  <si>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</si>
  <si>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</si>
  <si>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</si>
  <si>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</si>
  <si>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</si>
  <si>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</si>
  <si>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</si>
  <si>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</si>
  <si>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</si>
  <si>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</si>
  <si>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</si>
  <si>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</si>
  <si>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</si>
  <si>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</si>
  <si>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</si>
  <si>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</si>
  <si>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</si>
  <si>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</si>
  <si>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</si>
  <si>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</si>
  <si>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</si>
  <si>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</si>
  <si>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</si>
  <si>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</si>
  <si>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</si>
  <si>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</si>
  <si>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</si>
  <si>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</si>
  <si>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</si>
  <si>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</si>
  <si>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</si>
  <si>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</si>
  <si>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</si>
  <si>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</si>
  <si>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</si>
  <si>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</si>
  <si>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</si>
  <si>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</si>
  <si>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</si>
  <si>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</si>
  <si>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</si>
  <si>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</si>
  <si>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</si>
  <si>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</si>
  <si>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</si>
  <si>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</si>
  <si>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</si>
  <si>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</si>
  <si>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</si>
  <si>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</si>
  <si>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</si>
  <si>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</si>
  <si>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</si>
  <si>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</si>
  <si>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</si>
  <si>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</si>
  <si>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</si>
  <si>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</si>
  <si>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</si>
  <si>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</si>
  <si>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</si>
  <si>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</si>
  <si>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</si>
  <si>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</si>
  <si>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</si>
  <si>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</si>
  <si>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</si>
  <si>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</si>
  <si>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</si>
  <si>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</si>
  <si>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</si>
  <si>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</si>
  <si>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</si>
  <si>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</si>
  <si>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</si>
  <si>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</si>
  <si>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</si>
  <si>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</si>
  <si>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</si>
  <si>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</si>
  <si>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</si>
  <si>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</si>
  <si>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</si>
  <si>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</si>
  <si>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</si>
  <si>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</si>
  <si>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</si>
  <si>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</si>
  <si>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</si>
  <si>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</si>
  <si>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</si>
  <si>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</si>
  <si>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</si>
  <si>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</si>
  <si>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</si>
  <si>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</si>
  <si>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</si>
  <si>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</si>
  <si>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</si>
  <si>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</si>
  <si>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</si>
  <si>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</si>
  <si>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</si>
  <si>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</si>
  <si>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</si>
  <si>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</si>
  <si>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</si>
  <si>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</si>
  <si>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</si>
  <si>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</si>
  <si>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</si>
  <si>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</si>
  <si>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</si>
  <si>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</si>
  <si>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</si>
  <si>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</si>
  <si>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</si>
  <si>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</si>
  <si>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</si>
  <si>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</si>
  <si>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</si>
  <si>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</si>
  <si>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</si>
  <si>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</si>
  <si>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</si>
  <si>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</si>
  <si>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</si>
  <si>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</si>
  <si>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</si>
  <si>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</si>
  <si>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</si>
  <si>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</si>
  <si>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</si>
  <si>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</si>
  <si>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</si>
  <si>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</si>
  <si>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</si>
  <si>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</si>
  <si>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</si>
  <si>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</si>
  <si>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</si>
  <si>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</si>
  <si>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</si>
  <si>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</si>
  <si>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</si>
  <si>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</si>
  <si>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</si>
  <si>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</si>
  <si>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</si>
  <si>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</si>
  <si>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</si>
  <si>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</si>
  <si>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</si>
  <si>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</si>
  <si>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</si>
  <si>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</si>
  <si>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</si>
  <si>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</si>
  <si>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</si>
  <si>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</si>
  <si>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</si>
  <si>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</si>
  <si>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</si>
  <si>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</si>
  <si>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</si>
  <si>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</si>
  <si>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</si>
  <si>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</si>
  <si>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</si>
  <si>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</si>
  <si>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</si>
  <si>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</si>
  <si>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</si>
  <si>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</si>
  <si>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</si>
  <si>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</si>
  <si>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</si>
  <si>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</si>
  <si>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</si>
  <si>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</si>
  <si>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</si>
  <si>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</si>
  <si>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</si>
  <si>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</si>
  <si>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</si>
  <si>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</si>
  <si>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</si>
  <si>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</si>
  <si>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</si>
  <si>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</si>
  <si>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</si>
  <si>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</si>
  <si>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</si>
  <si>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</si>
  <si>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</si>
  <si>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</si>
  <si>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</si>
  <si>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</si>
  <si>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</si>
  <si>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</si>
  <si>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</si>
  <si>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</si>
  <si>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</si>
  <si>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</si>
  <si>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</si>
  <si>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</si>
  <si>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</si>
  <si>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</si>
  <si>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</si>
  <si>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</si>
  <si>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</si>
  <si>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</si>
  <si>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</si>
  <si>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</si>
  <si>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</si>
  <si>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</si>
  <si>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</si>
  <si>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</si>
  <si>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</si>
  <si>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</si>
  <si>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</si>
  <si>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</si>
  <si>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</si>
  <si>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</si>
  <si>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</si>
  <si>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</si>
  <si>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</si>
  <si>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</si>
  <si>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</si>
  <si>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</si>
  <si>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</si>
  <si>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</si>
  <si>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</si>
  <si>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</si>
  <si>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</si>
  <si>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</si>
  <si>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</si>
  <si>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</si>
  <si>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</si>
  <si>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</si>
  <si>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</si>
  <si>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</si>
  <si>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</si>
  <si>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</si>
  <si>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</si>
  <si>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</si>
  <si>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</si>
  <si>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</si>
  <si>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</si>
  <si>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</si>
  <si>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</si>
  <si>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</si>
  <si>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</si>
  <si>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</si>
  <si>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</si>
  <si>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</si>
  <si>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</si>
  <si>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</si>
  <si>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</si>
  <si>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</si>
  <si>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</si>
  <si>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</si>
  <si>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</si>
  <si>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</si>
  <si>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</si>
  <si>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</si>
  <si>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</si>
  <si>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</si>
  <si>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</si>
  <si>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</si>
  <si>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</si>
  <si>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</si>
  <si>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</si>
  <si>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</si>
  <si>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</si>
  <si>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</si>
  <si>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</si>
  <si>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</si>
  <si>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</si>
  <si>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</si>
  <si>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</si>
  <si>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</si>
  <si>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</si>
  <si>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</si>
  <si>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</si>
  <si>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</si>
  <si>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</si>
  <si>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</si>
  <si>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</si>
  <si>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</si>
  <si>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</si>
  <si>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</si>
  <si>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</si>
  <si>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</si>
  <si>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</si>
  <si>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</si>
  <si>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</si>
  <si>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</si>
  <si>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</si>
  <si>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</si>
  <si>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</si>
  <si>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</si>
  <si>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</si>
  <si>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</si>
  <si>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</si>
  <si>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</si>
  <si>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</si>
  <si>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</si>
  <si>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</si>
  <si>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</si>
  <si>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</si>
  <si>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</si>
  <si>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</si>
  <si>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</si>
  <si>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</si>
  <si>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</si>
  <si>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</si>
  <si>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</si>
  <si>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</si>
  <si>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</si>
  <si>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</si>
  <si>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</si>
  <si>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</si>
  <si>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</si>
  <si>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</si>
  <si>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</si>
  <si>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</si>
  <si>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</si>
  <si>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</si>
  <si>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</si>
  <si>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</si>
  <si>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</si>
  <si>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</si>
  <si>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</si>
  <si>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</si>
  <si>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</si>
  <si>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</si>
  <si>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</si>
  <si>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</si>
  <si>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</si>
  <si>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</si>
  <si>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</si>
  <si>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</si>
  <si>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</si>
  <si>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</si>
  <si>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</si>
  <si>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</si>
  <si>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</si>
  <si>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</si>
  <si>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</si>
  <si>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</si>
  <si>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</si>
  <si>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</si>
  <si>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</si>
  <si>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</si>
  <si>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</si>
  <si>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</si>
  <si>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</si>
  <si>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</si>
  <si>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</si>
  <si>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</si>
  <si>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</si>
  <si>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</si>
  <si>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</si>
  <si>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</si>
  <si>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</si>
  <si>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</si>
  <si>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</si>
  <si>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</si>
  <si>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</si>
  <si>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</si>
  <si>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</si>
  <si>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</si>
  <si>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</si>
  <si>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</si>
  <si>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</si>
  <si>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</si>
  <si>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</si>
  <si>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</si>
  <si>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</si>
  <si>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</si>
  <si>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</si>
  <si>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</si>
  <si>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</si>
  <si>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</si>
  <si>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</si>
  <si>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</si>
  <si>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</si>
  <si>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</si>
  <si>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</si>
  <si>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</si>
  <si>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</si>
  <si>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</si>
  <si>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</si>
  <si>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</si>
  <si>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</si>
  <si>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</si>
  <si>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</si>
  <si>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</si>
  <si>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</si>
  <si>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</si>
  <si>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</si>
  <si>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</si>
  <si>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</si>
  <si>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</si>
  <si>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</si>
  <si>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</si>
  <si>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</si>
  <si>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</si>
  <si>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</si>
  <si>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</si>
  <si>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</si>
  <si>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</si>
  <si>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</si>
  <si>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</si>
  <si>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</si>
  <si>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</si>
  <si>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</si>
  <si>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</si>
  <si>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</si>
  <si>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</si>
  <si>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</si>
  <si>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</si>
  <si>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</si>
  <si>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</si>
  <si>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</si>
  <si>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</si>
  <si>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</si>
  <si>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</si>
  <si>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</si>
  <si>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</si>
  <si>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</si>
  <si>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</si>
  <si>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</si>
  <si>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</si>
  <si>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</si>
  <si>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</si>
  <si>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</si>
  <si>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</si>
  <si>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</si>
  <si>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</si>
  <si>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</si>
  <si>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</si>
  <si>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</si>
  <si>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</si>
  <si>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</si>
  <si>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</si>
  <si>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</si>
  <si>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</si>
  <si>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</si>
  <si>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</si>
  <si>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</si>
  <si>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</si>
  <si>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</si>
  <si>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</si>
  <si>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</si>
  <si>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</si>
  <si>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</si>
  <si>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</si>
  <si>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</si>
  <si>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</si>
  <si>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</si>
  <si>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</si>
  <si>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</si>
  <si>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</si>
  <si>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</si>
  <si>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</si>
  <si>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</si>
  <si>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</si>
  <si>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</si>
  <si>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</si>
  <si>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</si>
  <si>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</si>
  <si>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</si>
  <si>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</si>
  <si>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</si>
  <si>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</si>
  <si>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</si>
  <si>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</si>
  <si>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</si>
  <si>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</si>
  <si>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</si>
  <si>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</si>
  <si>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</si>
  <si>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</si>
  <si>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</si>
  <si>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</si>
  <si>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</si>
  <si>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</si>
  <si>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</si>
  <si>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</si>
  <si>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</si>
  <si>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</si>
  <si>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</si>
  <si>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</si>
  <si>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</si>
  <si>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</si>
  <si>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</si>
  <si>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</si>
  <si>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</si>
  <si>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</si>
  <si>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</si>
  <si>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</si>
  <si>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</si>
  <si>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</si>
  <si>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</si>
  <si>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</si>
  <si>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</si>
  <si>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</si>
  <si>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</si>
  <si>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</si>
  <si>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</si>
  <si>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</si>
  <si>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</si>
  <si>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</si>
  <si>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</si>
  <si>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Juozas Jaskonis</t>
  </si>
  <si>
    <t>Varėnos rajono savivaldybė</t>
  </si>
  <si>
    <t>Vyr.buhalterė Rasa Ramanauskienė</t>
  </si>
  <si>
    <t>065054335, buhalterija@varenosap.lt</t>
  </si>
  <si>
    <t>Keleivų pervežimas</t>
  </si>
  <si>
    <t>Varėnos kultūros centras</t>
  </si>
  <si>
    <t>"Grybų šventė" organizavimui</t>
  </si>
  <si>
    <t>Tel. 065054335</t>
  </si>
  <si>
    <t>2026.04.15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</si>
</sst>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3">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abSelected="1" zoomScaleNormal="100" zoomScaleSheetLayoutView="85" zoomScalePageLayoutView="60" workbookViewId="0">
      <selection activeCell="C121" sqref="C121:E121"/>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86" t="s">
        <v>304</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76" t="str">
        <f>IFERROR(VLOOKUP(C8,$R$1:$T$239,3,FALSE),"")</f>
        <v xml:space="preserve">Varėnos rajono savivaldybė </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76">
        <f>IFERROR(VLOOKUP(C8,$R$2:$S$239,2,FALSE),"")</f>
        <v>184536236</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588" t="str">
        <f>IFERROR(VLOOKUP(C8,$R$2:$V$239,5,FALSE),"")</f>
        <v>Viešasis transportas</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578" t="s">
        <v>614</v>
      </c>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68" t="s">
        <v>615</v>
      </c>
      <c r="D16" s="569"/>
      <c r="E16" s="150">
        <v>1</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92" t="s">
        <v>68</v>
      </c>
      <c r="D21" s="593"/>
      <c r="E21" s="151">
        <f>100%-SUM(E16:E20)</f>
        <v>0</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543">
        <v>1</v>
      </c>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70"/>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551" t="s">
        <v>201</v>
      </c>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738</v>
      </c>
      <c r="D34" s="33"/>
      <c r="E34" s="161">
        <v>822.4</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532.5</v>
      </c>
      <c r="D35" s="33"/>
      <c r="E35" s="162">
        <v>567.1</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205.5</v>
      </c>
      <c r="D36" s="33"/>
      <c r="E36" s="164">
        <f>+E34-E35</f>
        <v>255.29999999999995</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v>8</v>
      </c>
      <c r="D37" s="47"/>
      <c r="E37" s="331">
        <v>9</v>
      </c>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277.39999999999998</v>
      </c>
      <c r="D38" s="47"/>
      <c r="E38" s="165">
        <v>285</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-79.899999999999977</v>
      </c>
      <c r="D39" s="33"/>
      <c r="E39" s="453">
        <f>+E36-E37-E38</f>
        <v>-38.700000000000045</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v>66.099999999999994</v>
      </c>
      <c r="D41" s="48"/>
      <c r="E41" s="166">
        <v>50</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-4.4000000000000004</v>
      </c>
      <c r="D42" s="33"/>
      <c r="E42" s="167">
        <f>E43-E44</f>
        <v>-5.9</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c r="D43" s="47"/>
      <c r="E43" s="169"/>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v>4.4000000000000004</v>
      </c>
      <c r="D44" s="47"/>
      <c r="E44" s="348">
        <v>5.9</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v>2.9</v>
      </c>
      <c r="D45" s="47"/>
      <c r="E45" s="349">
        <v>4.2</v>
      </c>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-18.199999999999982</v>
      </c>
      <c r="D46" s="47"/>
      <c r="E46" s="177">
        <f>+E39+E41+E42+E40</f>
        <v>5.3999999999999542</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c r="D47" s="48"/>
      <c r="E47" s="171">
        <v>0.3</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-18.199999999999982</v>
      </c>
      <c r="D48" s="33"/>
      <c r="E48" s="164">
        <f>E46-E47</f>
        <v>5.0999999999999543</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v>1.5</v>
      </c>
      <c r="D52" s="37"/>
      <c r="E52" s="169">
        <v>0.8</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278.5</v>
      </c>
      <c r="D53" s="47"/>
      <c r="E53" s="175">
        <v>328</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280</v>
      </c>
      <c r="D56" s="33"/>
      <c r="E56" s="351">
        <f>SUM(E52:E55)</f>
        <v>328.8</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2.4</v>
      </c>
      <c r="D58" s="47"/>
      <c r="E58" s="169">
        <v>3</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31.7</v>
      </c>
      <c r="D59" s="47"/>
      <c r="E59" s="175">
        <v>37</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v>27</v>
      </c>
      <c r="D60" s="47"/>
      <c r="E60" s="175">
        <v>34.9</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v>64.400000000000006</v>
      </c>
      <c r="D61" s="47"/>
      <c r="E61" s="175">
        <v>79.400000000000006</v>
      </c>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c r="D65" s="47"/>
      <c r="E65" s="170"/>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98.5</v>
      </c>
      <c r="D66" s="33"/>
      <c r="E66" s="177">
        <f>SUM(E58:E59,E61,E65)</f>
        <v>119.4</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v>0.7</v>
      </c>
      <c r="D68" s="48"/>
      <c r="E68" s="182">
        <v>4.5999999999999996</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379.2</v>
      </c>
      <c r="D72" s="33"/>
      <c r="E72" s="177">
        <f>SUM(E56,E66,E68,E70)</f>
        <v>452.80000000000007</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251.2</v>
      </c>
      <c r="D74" s="47"/>
      <c r="E74" s="175">
        <v>251.2</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v>251.2</v>
      </c>
      <c r="D75" s="47"/>
      <c r="E75" s="175">
        <v>251.2</v>
      </c>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v>2.9</v>
      </c>
      <c r="D80" s="47"/>
      <c r="E80" s="175"/>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v>2.9</v>
      </c>
      <c r="D81" s="47"/>
      <c r="E81" s="175"/>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-18.100000000000001</v>
      </c>
      <c r="D82" s="47"/>
      <c r="E82" s="175">
        <v>-10</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236</v>
      </c>
      <c r="D83" s="33"/>
      <c r="E83" s="177">
        <f>SUM(E74,E76:E80,E82:E82)</f>
        <v>241.2</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c r="D85" s="57"/>
      <c r="E85" s="187"/>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v>45.7</v>
      </c>
      <c r="D89" s="47"/>
      <c r="E89" s="175">
        <v>93</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v>45.7</v>
      </c>
      <c r="D91" s="47"/>
      <c r="E91" s="175">
        <v>93</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96.7</v>
      </c>
      <c r="D92" s="47"/>
      <c r="E92" s="175">
        <v>117.2</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v>14.4</v>
      </c>
      <c r="D93" s="47"/>
      <c r="E93" s="175">
        <v>17.8</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v>13.5</v>
      </c>
      <c r="D94" s="47"/>
      <c r="E94" s="175">
        <v>29.6</v>
      </c>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142.4</v>
      </c>
      <c r="D96" s="33"/>
      <c r="E96" s="177">
        <f>SUM(E89,E92)</f>
        <v>210.2</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v>0.8</v>
      </c>
      <c r="D98" s="48"/>
      <c r="E98" s="182">
        <v>1.4</v>
      </c>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379.2</v>
      </c>
      <c r="D102" s="33"/>
      <c r="E102" s="177">
        <f>SUM(E83,E85,E87,E96,E98,E100)</f>
        <v>452.79999999999995</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59.1</v>
      </c>
      <c r="D110" s="48"/>
      <c r="E110" s="360">
        <v>50.1</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v>105</v>
      </c>
      <c r="D111" s="33"/>
      <c r="E111" s="361">
        <v>119.6</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c r="D112" s="33"/>
      <c r="E112" s="362"/>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c r="D113" s="47"/>
      <c r="E113" s="362"/>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32</v>
      </c>
      <c r="D116" s="132"/>
      <c r="E116" s="364">
        <v>32</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2</v>
      </c>
      <c r="D117" s="47"/>
      <c r="E117" s="362">
        <v>2</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32</v>
      </c>
      <c r="D118" s="33"/>
      <c r="E118" s="362">
        <v>32</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v>58</v>
      </c>
      <c r="D119" s="357"/>
      <c r="E119" s="365">
        <v>59</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63">
        <v>45762</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65" t="s">
        <v>616</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45" t="s">
        <v>617</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594"/>
      <c r="E2" s="594"/>
      <c r="F2" s="116"/>
      <c r="G2" s="116"/>
    </row>
    <row r="3" spans="1:7" ht="29.25" customHeight="1" x14ac:dyDescent="0.2">
      <c r="A3" s="116"/>
      <c r="B3" s="63"/>
      <c r="C3" s="63"/>
      <c r="D3" s="595" t="s">
        <v>325</v>
      </c>
      <c r="E3" s="595"/>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84" t="s">
        <v>327</v>
      </c>
      <c r="C6" s="584"/>
      <c r="D6" s="584"/>
      <c r="E6" s="584"/>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03" t="str">
        <f>'Finansiniai duomenys'!C8</f>
        <v>UAB „Varėnos autobusų parkas“</v>
      </c>
      <c r="D9" s="603"/>
      <c r="E9" s="603"/>
      <c r="F9" s="116"/>
      <c r="G9" s="116"/>
    </row>
    <row r="10" spans="1:7" x14ac:dyDescent="0.2">
      <c r="A10" s="116"/>
      <c r="B10" s="84" t="s">
        <v>9</v>
      </c>
      <c r="C10" s="576" t="str">
        <f>'Finansiniai duomenys'!C9</f>
        <v xml:space="preserve">Varėnos rajono savivaldybė </v>
      </c>
      <c r="D10" s="576"/>
      <c r="E10" s="576"/>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76" t="e">
        <f>'Finansiniai duomenys'!#REF!</f>
        <v>#REF!</v>
      </c>
      <c r="D14" s="576"/>
      <c r="E14" s="576"/>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76">
        <f>'Finansiniai duomenys'!C10</f>
        <v>184536236</v>
      </c>
      <c r="D27" s="576"/>
      <c r="E27" s="576"/>
      <c r="F27" s="116"/>
      <c r="G27" s="116"/>
    </row>
    <row r="28" spans="1:9" x14ac:dyDescent="0.2">
      <c r="A28" s="116"/>
      <c r="B28" s="34" t="s">
        <v>16</v>
      </c>
      <c r="C28" s="576" t="e">
        <f>'Finansiniai duomenys'!#REF!</f>
        <v>#REF!</v>
      </c>
      <c r="D28" s="576"/>
      <c r="E28" s="576"/>
      <c r="F28" s="116"/>
      <c r="G28" s="116"/>
    </row>
    <row r="29" spans="1:9" x14ac:dyDescent="0.2">
      <c r="A29" s="116"/>
      <c r="B29" s="34" t="s">
        <v>20</v>
      </c>
      <c r="C29" s="576" t="e">
        <f>'Finansiniai duomenys'!#REF!</f>
        <v>#REF!</v>
      </c>
      <c r="D29" s="576"/>
      <c r="E29" s="576"/>
      <c r="F29" s="116"/>
      <c r="G29" s="116"/>
      <c r="H29" s="33" t="s">
        <v>26</v>
      </c>
      <c r="I29" s="33"/>
    </row>
    <row r="30" spans="1:9" x14ac:dyDescent="0.2">
      <c r="A30" s="116"/>
      <c r="B30" s="34"/>
      <c r="C30" s="576" t="e">
        <f>'Finansiniai duomenys'!#REF!</f>
        <v>#REF!</v>
      </c>
      <c r="D30" s="576"/>
      <c r="E30" s="576"/>
      <c r="F30" s="116"/>
      <c r="G30" s="116"/>
      <c r="H30" s="33" t="s">
        <v>30</v>
      </c>
      <c r="I30" s="33"/>
    </row>
    <row r="31" spans="1:9" x14ac:dyDescent="0.2">
      <c r="A31" s="116"/>
      <c r="B31" s="34" t="s">
        <v>25</v>
      </c>
      <c r="C31" s="576" t="e">
        <f>'Finansiniai duomenys'!#REF!</f>
        <v>#REF!</v>
      </c>
      <c r="D31" s="576"/>
      <c r="E31" s="576"/>
      <c r="F31" s="116"/>
      <c r="G31" s="116"/>
      <c r="H31" s="33" t="s">
        <v>33</v>
      </c>
      <c r="I31" s="33"/>
    </row>
    <row r="32" spans="1:9" x14ac:dyDescent="0.2">
      <c r="A32" s="116"/>
      <c r="B32" s="34" t="s">
        <v>29</v>
      </c>
      <c r="C32" s="602" t="e">
        <f>'Finansiniai duomenys'!#REF!</f>
        <v>#REF!</v>
      </c>
      <c r="D32" s="602"/>
      <c r="E32" s="602"/>
      <c r="F32" s="116"/>
      <c r="G32" s="116"/>
      <c r="H32" s="33" t="s">
        <v>329</v>
      </c>
      <c r="I32" s="33"/>
    </row>
    <row r="33" spans="1:9" x14ac:dyDescent="0.2">
      <c r="A33" s="116"/>
      <c r="B33" s="34"/>
      <c r="C33" s="34"/>
      <c r="D33" s="34"/>
      <c r="E33" s="34"/>
      <c r="F33" s="116"/>
      <c r="G33" s="116"/>
      <c r="H33" s="33" t="s">
        <v>42</v>
      </c>
      <c r="I33" s="33"/>
    </row>
    <row r="34" spans="1:9" x14ac:dyDescent="0.2">
      <c r="A34" s="116"/>
      <c r="B34" s="34"/>
      <c r="C34" s="580" t="s">
        <v>36</v>
      </c>
      <c r="D34" s="581"/>
      <c r="E34" s="581"/>
      <c r="F34" s="116"/>
      <c r="G34" s="116"/>
      <c r="H34" s="33" t="s">
        <v>46</v>
      </c>
      <c r="I34" s="33"/>
    </row>
    <row r="35" spans="1:9" x14ac:dyDescent="0.2">
      <c r="A35" s="116"/>
      <c r="B35" s="34" t="s">
        <v>40</v>
      </c>
      <c r="C35" s="567" t="s">
        <v>330</v>
      </c>
      <c r="D35" s="567"/>
      <c r="E35" s="67" t="s">
        <v>41</v>
      </c>
      <c r="F35" s="116"/>
      <c r="G35" s="116"/>
      <c r="H35" s="33" t="s">
        <v>50</v>
      </c>
      <c r="I35" s="33"/>
    </row>
    <row r="36" spans="1:9" x14ac:dyDescent="0.2">
      <c r="A36" s="116"/>
      <c r="B36" s="85" t="s">
        <v>45</v>
      </c>
      <c r="C36" s="596" t="str">
        <f>'Finansiniai duomenys'!C16</f>
        <v>Varėnos rajono savivaldybė</v>
      </c>
      <c r="D36" s="597"/>
      <c r="E36" s="117">
        <f>'Finansiniai duomenys'!E16</f>
        <v>1</v>
      </c>
      <c r="F36" s="116"/>
      <c r="G36" s="116"/>
      <c r="H36" s="33" t="s">
        <v>54</v>
      </c>
      <c r="I36" s="33"/>
    </row>
    <row r="37" spans="1:9" x14ac:dyDescent="0.2">
      <c r="A37" s="116"/>
      <c r="B37" s="85" t="s">
        <v>49</v>
      </c>
      <c r="C37" s="596">
        <f>'Finansiniai duomenys'!C17</f>
        <v>0</v>
      </c>
      <c r="D37" s="597"/>
      <c r="E37" s="117">
        <f>'Finansiniai duomenys'!E17</f>
        <v>0</v>
      </c>
      <c r="F37" s="116"/>
      <c r="G37" s="116"/>
      <c r="H37" s="33" t="s">
        <v>57</v>
      </c>
      <c r="I37" s="33"/>
    </row>
    <row r="38" spans="1:9" x14ac:dyDescent="0.2">
      <c r="A38" s="116"/>
      <c r="B38" s="85" t="s">
        <v>53</v>
      </c>
      <c r="C38" s="596" t="e">
        <f>'Finansiniai duomenys'!#REF!</f>
        <v>#REF!</v>
      </c>
      <c r="D38" s="597"/>
      <c r="E38" s="117" t="e">
        <f>'Finansiniai duomenys'!#REF!</f>
        <v>#REF!</v>
      </c>
      <c r="F38" s="116"/>
      <c r="G38" s="116"/>
      <c r="H38" s="29" t="s">
        <v>60</v>
      </c>
      <c r="I38" s="33"/>
    </row>
    <row r="39" spans="1:9" x14ac:dyDescent="0.2">
      <c r="A39" s="116"/>
      <c r="B39" s="85" t="s">
        <v>56</v>
      </c>
      <c r="C39" s="596" t="e">
        <f>'Finansiniai duomenys'!#REF!</f>
        <v>#REF!</v>
      </c>
      <c r="D39" s="597"/>
      <c r="E39" s="117" t="e">
        <f>'Finansiniai duomenys'!#REF!</f>
        <v>#REF!</v>
      </c>
      <c r="F39" s="116"/>
      <c r="G39" s="116"/>
      <c r="H39" s="29" t="s">
        <v>62</v>
      </c>
    </row>
    <row r="40" spans="1:9" x14ac:dyDescent="0.2">
      <c r="A40" s="116"/>
      <c r="B40" s="85" t="s">
        <v>59</v>
      </c>
      <c r="C40" s="596" t="e">
        <f>'Finansiniai duomenys'!#REF!</f>
        <v>#REF!</v>
      </c>
      <c r="D40" s="597"/>
      <c r="E40" s="117" t="e">
        <f>'Finansiniai duomenys'!#REF!</f>
        <v>#REF!</v>
      </c>
      <c r="F40" s="116"/>
      <c r="G40" s="116"/>
    </row>
    <row r="41" spans="1:9" x14ac:dyDescent="0.2">
      <c r="A41" s="116"/>
      <c r="B41" s="85" t="s">
        <v>67</v>
      </c>
      <c r="C41" s="592" t="s">
        <v>68</v>
      </c>
      <c r="D41" s="593"/>
      <c r="E41" s="68" t="e">
        <f>100%-SUM(E36:E40)</f>
        <v>#REF!</v>
      </c>
      <c r="F41" s="116"/>
      <c r="G41" s="116"/>
    </row>
    <row r="42" spans="1:9" x14ac:dyDescent="0.2">
      <c r="A42" s="116"/>
      <c r="B42" s="85"/>
      <c r="C42" s="69"/>
      <c r="D42" s="69"/>
      <c r="E42" s="69"/>
      <c r="F42" s="116"/>
      <c r="G42" s="116"/>
    </row>
    <row r="43" spans="1:9" x14ac:dyDescent="0.2">
      <c r="A43" s="116"/>
      <c r="B43" s="69" t="s">
        <v>70</v>
      </c>
      <c r="C43" s="598">
        <f>'Finansiniai duomenys'!C23</f>
        <v>1</v>
      </c>
      <c r="D43" s="598"/>
      <c r="E43" s="598"/>
      <c r="F43" s="116"/>
      <c r="G43" s="116"/>
    </row>
    <row r="44" spans="1:9" ht="24" x14ac:dyDescent="0.2">
      <c r="A44" s="116"/>
      <c r="B44" s="86" t="s">
        <v>331</v>
      </c>
      <c r="C44" s="599">
        <f>'Finansiniai duomenys'!C24</f>
        <v>0</v>
      </c>
      <c r="D44" s="599"/>
      <c r="E44" s="599"/>
      <c r="F44" s="116"/>
      <c r="G44" s="116"/>
    </row>
    <row r="45" spans="1:9" x14ac:dyDescent="0.2">
      <c r="A45" s="116"/>
      <c r="B45" s="34"/>
      <c r="C45" s="69"/>
      <c r="D45" s="69"/>
      <c r="E45" s="69"/>
      <c r="F45" s="116"/>
      <c r="G45" s="116"/>
    </row>
    <row r="46" spans="1:9" ht="24" x14ac:dyDescent="0.2">
      <c r="A46" s="116"/>
      <c r="B46" s="87" t="s">
        <v>74</v>
      </c>
      <c r="C46" s="600" t="e">
        <f>'Finansiniai duomenys'!#REF!</f>
        <v>#REF!</v>
      </c>
      <c r="D46" s="600"/>
      <c r="E46" s="600"/>
      <c r="F46" s="116"/>
      <c r="G46" s="116"/>
    </row>
    <row r="47" spans="1:9" ht="41.25" customHeight="1" x14ac:dyDescent="0.2">
      <c r="A47" s="116"/>
      <c r="B47" s="87" t="s">
        <v>76</v>
      </c>
      <c r="C47" s="601" t="e">
        <f>'Finansiniai duomenys'!#REF!</f>
        <v>#REF!</v>
      </c>
      <c r="D47" s="601"/>
      <c r="E47" s="601"/>
      <c r="F47" s="116"/>
      <c r="G47" s="116"/>
    </row>
    <row r="48" spans="1:9" x14ac:dyDescent="0.2">
      <c r="A48" s="116"/>
      <c r="B48" s="34"/>
      <c r="C48" s="69"/>
      <c r="D48" s="69"/>
      <c r="E48" s="69"/>
      <c r="F48" s="116"/>
      <c r="G48" s="116"/>
    </row>
    <row r="49" spans="1:12" ht="24.6" customHeight="1" x14ac:dyDescent="0.2">
      <c r="A49" s="116"/>
      <c r="B49" s="34"/>
      <c r="C49" s="547" t="s">
        <v>79</v>
      </c>
      <c r="D49" s="547"/>
      <c r="E49" s="547"/>
      <c r="F49" s="116"/>
      <c r="G49" s="116"/>
      <c r="H49" s="35"/>
    </row>
    <row r="50" spans="1:12" s="35" customFormat="1" ht="12" customHeight="1" x14ac:dyDescent="0.2">
      <c r="A50" s="122"/>
      <c r="B50" s="133"/>
      <c r="C50" s="549"/>
      <c r="D50" s="549"/>
      <c r="E50" s="549"/>
      <c r="F50" s="122"/>
      <c r="G50" s="122"/>
      <c r="H50" s="29"/>
      <c r="K50" s="29"/>
      <c r="L50" s="29"/>
    </row>
    <row r="51" spans="1:12" ht="12" customHeight="1" x14ac:dyDescent="0.2">
      <c r="A51" s="116"/>
      <c r="B51" s="33"/>
      <c r="C51" s="559" t="s">
        <v>82</v>
      </c>
      <c r="D51" s="559"/>
      <c r="E51" s="559"/>
      <c r="F51" s="116"/>
      <c r="G51" s="116"/>
    </row>
    <row r="52" spans="1:12" x14ac:dyDescent="0.2">
      <c r="A52" s="116"/>
      <c r="B52" s="33"/>
      <c r="C52" s="561" t="s">
        <v>84</v>
      </c>
      <c r="D52" s="561"/>
      <c r="E52" s="561"/>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57"/>
      <c r="D139" s="557"/>
      <c r="E139" s="557"/>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63"/>
      <c r="D144" s="563"/>
      <c r="E144" s="563"/>
      <c r="F144" s="116"/>
      <c r="G144" s="116"/>
    </row>
    <row r="145" spans="1:7" x14ac:dyDescent="0.2">
      <c r="A145" s="116"/>
      <c r="B145" s="33" t="s">
        <v>227</v>
      </c>
      <c r="C145" s="565"/>
      <c r="D145" s="565"/>
      <c r="E145" s="565"/>
      <c r="F145" s="116"/>
      <c r="G145" s="116"/>
    </row>
    <row r="146" spans="1:7" ht="24" x14ac:dyDescent="0.2">
      <c r="A146" s="116"/>
      <c r="B146" s="114" t="s">
        <v>229</v>
      </c>
      <c r="C146" s="545"/>
      <c r="D146" s="545"/>
      <c r="E146" s="545"/>
      <c r="F146" s="116"/>
      <c r="G146" s="116"/>
    </row>
    <row r="147" spans="1:7" ht="30" customHeight="1" x14ac:dyDescent="0.2">
      <c r="A147" s="116"/>
      <c r="B147" s="115" t="s">
        <v>347</v>
      </c>
      <c r="C147" s="555"/>
      <c r="D147" s="555"/>
      <c r="E147" s="555"/>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opLeftCell="A97" zoomScaleNormal="100" workbookViewId="0">
      <selection activeCell="F109" sqref="F109:H109"/>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27" t="s">
        <v>401</v>
      </c>
      <c r="C2" s="628"/>
      <c r="D2" s="628"/>
      <c r="E2" s="628"/>
      <c r="F2" s="628"/>
      <c r="G2" s="617" t="s">
        <v>348</v>
      </c>
      <c r="H2" s="617"/>
      <c r="I2" s="618"/>
    </row>
    <row r="3" spans="2:12" ht="70.5" customHeight="1" x14ac:dyDescent="0.25">
      <c r="B3" s="625" t="s">
        <v>576</v>
      </c>
      <c r="C3" s="626"/>
      <c r="D3" s="626"/>
      <c r="E3" s="626"/>
      <c r="F3" s="626"/>
      <c r="G3" s="368" t="s">
        <v>470</v>
      </c>
      <c r="H3" s="307"/>
      <c r="I3" s="299"/>
    </row>
    <row r="4" spans="2:12" s="12" customFormat="1" x14ac:dyDescent="0.25">
      <c r="B4" s="409" t="s">
        <v>7</v>
      </c>
      <c r="C4" s="621" t="str">
        <f>IF(ISBLANK('Finansiniai duomenys'!C8)," ",'Finansiniai duomenys'!C8)</f>
        <v>UAB „Varėnos autobusų parkas“</v>
      </c>
      <c r="D4" s="621"/>
      <c r="E4" s="621"/>
      <c r="F4" s="621"/>
      <c r="G4" s="621"/>
      <c r="H4" s="621"/>
      <c r="I4" s="620"/>
      <c r="K4"/>
    </row>
    <row r="5" spans="2:12" s="12" customFormat="1" x14ac:dyDescent="0.25">
      <c r="B5" s="409" t="s">
        <v>543</v>
      </c>
      <c r="C5" s="619" t="str">
        <f>IFERROR(VLOOKUP(C4,'Finansiniai duomenys'!R2:T232,3,FALSE),"")</f>
        <v xml:space="preserve">Varėnos rajono savivaldybė </v>
      </c>
      <c r="D5" s="619"/>
      <c r="E5" s="619"/>
      <c r="F5" s="619"/>
      <c r="G5" s="619"/>
      <c r="H5" s="619"/>
      <c r="I5" s="620"/>
      <c r="K5"/>
    </row>
    <row r="6" spans="2:12" s="12" customFormat="1" x14ac:dyDescent="0.25">
      <c r="B6" s="409" t="s">
        <v>13</v>
      </c>
      <c r="C6" s="619">
        <f>IFERROR(VLOOKUP(C4,'Finansiniai duomenys'!R2:T232,2,FALSE),"")</f>
        <v>184536236</v>
      </c>
      <c r="D6" s="619"/>
      <c r="E6" s="619"/>
      <c r="F6" s="619"/>
      <c r="G6" s="619"/>
      <c r="H6" s="619"/>
      <c r="I6" s="620"/>
      <c r="K6"/>
    </row>
    <row r="7" spans="2:12" x14ac:dyDescent="0.25">
      <c r="B7" s="409" t="s">
        <v>20</v>
      </c>
      <c r="C7" s="619" t="str">
        <f>IFERROR(VLOOKUP(C4,'Finansiniai duomenys'!R2:V232,5,FALSE),"")</f>
        <v>Viešasis transportas</v>
      </c>
      <c r="D7" s="619"/>
      <c r="E7" s="619"/>
      <c r="F7" s="619"/>
      <c r="G7" s="619"/>
      <c r="H7" s="619"/>
      <c r="I7" s="620"/>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738</v>
      </c>
      <c r="G13" s="82"/>
      <c r="H13" s="522">
        <f>'Finansiniai duomenys'!E34</f>
        <v>822.4</v>
      </c>
      <c r="I13" s="299"/>
    </row>
    <row r="14" spans="2:12" x14ac:dyDescent="0.25">
      <c r="B14" s="480"/>
      <c r="C14" s="478" t="s">
        <v>530</v>
      </c>
      <c r="D14" s="524" t="s">
        <v>618</v>
      </c>
      <c r="E14" s="82"/>
      <c r="F14" s="523">
        <v>738</v>
      </c>
      <c r="G14" s="82"/>
      <c r="H14" s="523">
        <v>822.4</v>
      </c>
      <c r="I14" s="299"/>
    </row>
    <row r="15" spans="2:12" x14ac:dyDescent="0.25">
      <c r="B15" s="480"/>
      <c r="C15" s="478" t="s">
        <v>531</v>
      </c>
      <c r="D15" s="524"/>
      <c r="E15" s="82"/>
      <c r="F15" s="523"/>
      <c r="G15" s="82"/>
      <c r="H15" s="523"/>
      <c r="I15" s="299"/>
    </row>
    <row r="16" spans="2:12" x14ac:dyDescent="0.25">
      <c r="B16" s="480"/>
      <c r="C16" s="478" t="s">
        <v>532</v>
      </c>
      <c r="D16" s="524"/>
      <c r="E16" s="82"/>
      <c r="F16" s="523"/>
      <c r="G16" s="82"/>
      <c r="H16" s="523"/>
      <c r="I16" s="299"/>
    </row>
    <row r="17" spans="2:15" x14ac:dyDescent="0.25">
      <c r="B17" s="480"/>
      <c r="C17" s="478" t="s">
        <v>533</v>
      </c>
      <c r="D17" s="524"/>
      <c r="E17" s="82"/>
      <c r="F17" s="523"/>
      <c r="G17" s="82"/>
      <c r="H17" s="523"/>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0</v>
      </c>
      <c r="G24" s="82"/>
      <c r="H24" s="522">
        <f>H13-H14-H15-H16-H17-H18-H19-H20-H21-H22-H23</f>
        <v>0</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29" t="s">
        <v>613</v>
      </c>
      <c r="D27" s="630"/>
      <c r="E27" s="630"/>
      <c r="F27" s="630"/>
      <c r="G27" s="630"/>
      <c r="H27" s="630"/>
      <c r="I27" s="631"/>
      <c r="J27" s="501"/>
      <c r="O27" s="514" t="s">
        <v>609</v>
      </c>
    </row>
    <row r="28" spans="2:15" ht="27.75" customHeight="1" thickBot="1" x14ac:dyDescent="0.3">
      <c r="B28" s="367"/>
      <c r="C28" s="622" t="s">
        <v>590</v>
      </c>
      <c r="D28" s="623"/>
      <c r="E28" s="623"/>
      <c r="F28" s="624" t="s">
        <v>591</v>
      </c>
      <c r="G28" s="624"/>
      <c r="H28" s="624"/>
      <c r="I28" s="515"/>
      <c r="O28" s="502" t="s">
        <v>591</v>
      </c>
    </row>
    <row r="29" spans="2:15" ht="27.75" customHeight="1" thickBot="1" x14ac:dyDescent="0.3">
      <c r="B29" s="367"/>
      <c r="C29" s="615" t="s">
        <v>602</v>
      </c>
      <c r="D29" s="616"/>
      <c r="E29" s="616"/>
      <c r="F29" s="624" t="s">
        <v>612</v>
      </c>
      <c r="G29" s="624"/>
      <c r="H29" s="624"/>
      <c r="I29" s="515"/>
      <c r="O29" s="521" t="s">
        <v>592</v>
      </c>
    </row>
    <row r="30" spans="2:15" ht="27.75" customHeight="1" thickBot="1" x14ac:dyDescent="0.3">
      <c r="B30" s="367"/>
      <c r="C30" s="615" t="s">
        <v>603</v>
      </c>
      <c r="D30" s="616"/>
      <c r="E30" s="616"/>
      <c r="F30" s="624" t="s">
        <v>596</v>
      </c>
      <c r="G30" s="624"/>
      <c r="H30" s="624"/>
      <c r="I30" s="515"/>
      <c r="O30" s="503" t="s">
        <v>593</v>
      </c>
    </row>
    <row r="31" spans="2:15" ht="15.75" customHeight="1" thickBot="1" x14ac:dyDescent="0.3">
      <c r="B31" s="367"/>
      <c r="C31" s="615" t="s">
        <v>610</v>
      </c>
      <c r="D31" s="616"/>
      <c r="E31" s="616"/>
      <c r="F31" s="616"/>
      <c r="G31" s="516"/>
      <c r="H31" s="516"/>
      <c r="I31" s="515"/>
    </row>
    <row r="32" spans="2:15" ht="15.75" thickBot="1" x14ac:dyDescent="0.3">
      <c r="B32" s="367"/>
      <c r="C32" s="635" t="s">
        <v>604</v>
      </c>
      <c r="D32" s="636"/>
      <c r="E32" s="636"/>
      <c r="F32" s="82"/>
      <c r="G32" s="523" t="s">
        <v>198</v>
      </c>
      <c r="H32" s="82"/>
      <c r="I32" s="299"/>
    </row>
    <row r="33" spans="2:15" ht="15.75" thickBot="1" x14ac:dyDescent="0.3">
      <c r="B33" s="367"/>
      <c r="C33" s="635" t="s">
        <v>605</v>
      </c>
      <c r="D33" s="636"/>
      <c r="E33" s="636"/>
      <c r="F33" s="82"/>
      <c r="G33" s="523" t="s">
        <v>198</v>
      </c>
      <c r="H33" s="82"/>
      <c r="I33" s="299"/>
      <c r="O33" s="504" t="s">
        <v>594</v>
      </c>
    </row>
    <row r="34" spans="2:15" ht="15.75" thickBot="1" x14ac:dyDescent="0.3">
      <c r="B34" s="367"/>
      <c r="C34" s="635" t="s">
        <v>606</v>
      </c>
      <c r="D34" s="636"/>
      <c r="E34" s="636"/>
      <c r="F34" s="82"/>
      <c r="G34" s="523" t="s">
        <v>201</v>
      </c>
      <c r="H34" s="82"/>
      <c r="I34" s="299"/>
      <c r="O34" s="505" t="s">
        <v>595</v>
      </c>
    </row>
    <row r="35" spans="2:15" ht="15.75" thickBot="1" x14ac:dyDescent="0.3">
      <c r="B35" s="367"/>
      <c r="C35" s="635" t="s">
        <v>607</v>
      </c>
      <c r="D35" s="636"/>
      <c r="E35" s="636"/>
      <c r="F35" s="82"/>
      <c r="G35" s="523" t="s">
        <v>201</v>
      </c>
      <c r="H35" s="82"/>
      <c r="I35" s="299"/>
      <c r="O35" s="506" t="s">
        <v>596</v>
      </c>
    </row>
    <row r="36" spans="2:15" ht="15.75" thickBot="1" x14ac:dyDescent="0.3">
      <c r="B36" s="367"/>
      <c r="C36" s="637" t="s">
        <v>608</v>
      </c>
      <c r="D36" s="638"/>
      <c r="E36" s="638"/>
      <c r="F36" s="517"/>
      <c r="G36" s="523" t="s">
        <v>201</v>
      </c>
      <c r="H36" s="517"/>
      <c r="I36" s="518"/>
      <c r="O36" s="507" t="s">
        <v>597</v>
      </c>
    </row>
    <row r="37" spans="2:15" ht="63" customHeight="1" thickBot="1" x14ac:dyDescent="0.3">
      <c r="B37" s="519"/>
      <c r="C37" s="632" t="s">
        <v>611</v>
      </c>
      <c r="D37" s="633"/>
      <c r="E37" s="633"/>
      <c r="F37" s="634"/>
      <c r="G37" s="634"/>
      <c r="H37" s="634"/>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c r="G40" s="486"/>
      <c r="H40" s="527"/>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c r="G42" s="82"/>
      <c r="H42" s="523"/>
      <c r="I42" s="299"/>
      <c r="O42" s="513" t="s">
        <v>601</v>
      </c>
    </row>
    <row r="43" spans="2:15" ht="15.75" thickBot="1" x14ac:dyDescent="0.3">
      <c r="B43" s="367"/>
      <c r="C43" s="367" t="s">
        <v>515</v>
      </c>
      <c r="D43" s="82"/>
      <c r="E43" s="82"/>
      <c r="F43" s="523"/>
      <c r="G43" s="82"/>
      <c r="H43" s="523"/>
      <c r="I43" s="299"/>
      <c r="O43" s="509" t="s">
        <v>612</v>
      </c>
    </row>
    <row r="44" spans="2:15" x14ac:dyDescent="0.25">
      <c r="B44" s="367"/>
      <c r="C44" s="367" t="s">
        <v>513</v>
      </c>
      <c r="D44" s="82"/>
      <c r="E44" s="82"/>
      <c r="F44" s="523"/>
      <c r="G44" s="82"/>
      <c r="H44" s="523"/>
      <c r="I44" s="299"/>
    </row>
    <row r="45" spans="2:15" x14ac:dyDescent="0.25">
      <c r="B45" s="367"/>
      <c r="C45" s="367" t="s">
        <v>517</v>
      </c>
      <c r="D45" s="82"/>
      <c r="E45" s="82"/>
      <c r="F45" s="523"/>
      <c r="G45" s="82"/>
      <c r="H45" s="523"/>
      <c r="I45" s="299"/>
    </row>
    <row r="46" spans="2:15" ht="15.75" thickBot="1" x14ac:dyDescent="0.3">
      <c r="B46" s="367"/>
      <c r="C46" s="377" t="s">
        <v>514</v>
      </c>
      <c r="D46" s="378"/>
      <c r="E46" s="378"/>
      <c r="F46" s="528"/>
      <c r="G46" s="378"/>
      <c r="H46" s="528"/>
      <c r="I46" s="379"/>
    </row>
    <row r="47" spans="2:15" ht="15.75" thickBot="1" x14ac:dyDescent="0.3">
      <c r="B47" s="367"/>
      <c r="C47" s="425" t="s">
        <v>516</v>
      </c>
      <c r="D47" s="419"/>
      <c r="E47" s="419"/>
      <c r="F47" s="529"/>
      <c r="G47" s="419"/>
      <c r="H47" s="526"/>
      <c r="I47" s="430"/>
    </row>
    <row r="48" spans="2:15" ht="15.75" thickBot="1" x14ac:dyDescent="0.3">
      <c r="B48" s="367"/>
      <c r="C48" s="442" t="s">
        <v>518</v>
      </c>
      <c r="D48" s="419"/>
      <c r="E48" s="419"/>
      <c r="F48" s="526"/>
      <c r="G48" s="419"/>
      <c r="H48" s="526"/>
      <c r="I48" s="443"/>
    </row>
    <row r="49" spans="2:10" ht="15.75" thickBot="1" x14ac:dyDescent="0.3">
      <c r="B49" s="367"/>
      <c r="C49" s="382" t="s">
        <v>519</v>
      </c>
      <c r="D49" s="383"/>
      <c r="E49" s="383"/>
      <c r="F49" s="529"/>
      <c r="G49" s="383"/>
      <c r="H49" s="529"/>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0"/>
      <c r="G52" s="413"/>
      <c r="H52" s="533"/>
      <c r="I52" s="483"/>
    </row>
    <row r="53" spans="2:10" ht="15.75" thickBot="1" x14ac:dyDescent="0.3">
      <c r="B53" s="480"/>
      <c r="C53" s="378" t="s">
        <v>506</v>
      </c>
      <c r="D53" s="416"/>
      <c r="E53" s="417"/>
      <c r="F53" s="531"/>
      <c r="G53" s="418"/>
      <c r="H53" s="531"/>
      <c r="I53" s="484"/>
    </row>
    <row r="54" spans="2:10" ht="15.75" thickBot="1" x14ac:dyDescent="0.3">
      <c r="B54" s="480"/>
      <c r="C54" s="419" t="s">
        <v>507</v>
      </c>
      <c r="D54" s="419"/>
      <c r="E54" s="419"/>
      <c r="F54" s="532"/>
      <c r="G54" s="419"/>
      <c r="H54" s="532"/>
      <c r="I54" s="430"/>
    </row>
    <row r="55" spans="2:10" x14ac:dyDescent="0.25">
      <c r="B55" s="480"/>
      <c r="C55" s="82" t="s">
        <v>511</v>
      </c>
      <c r="D55" s="82"/>
      <c r="E55" s="82"/>
      <c r="F55" s="533"/>
      <c r="G55" s="82"/>
      <c r="H55" s="533"/>
      <c r="I55" s="299"/>
    </row>
    <row r="56" spans="2:10" x14ac:dyDescent="0.25">
      <c r="B56" s="480"/>
      <c r="C56" s="82" t="s">
        <v>508</v>
      </c>
      <c r="D56" s="82"/>
      <c r="E56" s="82"/>
      <c r="F56" s="534"/>
      <c r="G56" s="82"/>
      <c r="H56" s="534"/>
      <c r="I56" s="299"/>
    </row>
    <row r="57" spans="2:10" x14ac:dyDescent="0.25">
      <c r="B57" s="480"/>
      <c r="C57" s="82" t="s">
        <v>578</v>
      </c>
      <c r="D57" s="82"/>
      <c r="E57" s="82"/>
      <c r="F57" s="534"/>
      <c r="G57" s="82"/>
      <c r="H57" s="534"/>
      <c r="I57" s="299"/>
    </row>
    <row r="58" spans="2:10" x14ac:dyDescent="0.25">
      <c r="B58" s="480"/>
      <c r="C58" s="82" t="s">
        <v>583</v>
      </c>
      <c r="D58" s="82"/>
      <c r="E58" s="82"/>
      <c r="F58" s="534"/>
      <c r="G58" s="82"/>
      <c r="H58" s="534"/>
      <c r="I58" s="299"/>
    </row>
    <row r="59" spans="2:10" ht="15.75" thickBot="1" x14ac:dyDescent="0.3">
      <c r="B59" s="480"/>
      <c r="C59" s="479" t="s">
        <v>577</v>
      </c>
      <c r="D59" s="378"/>
      <c r="E59" s="378"/>
      <c r="F59" s="535"/>
      <c r="G59" s="378"/>
      <c r="H59" s="531"/>
      <c r="I59" s="379"/>
    </row>
    <row r="60" spans="2:10" x14ac:dyDescent="0.25">
      <c r="B60" s="480"/>
      <c r="C60" s="82" t="s">
        <v>509</v>
      </c>
      <c r="D60" s="82"/>
      <c r="E60" s="82"/>
      <c r="F60" s="533"/>
      <c r="G60" s="82"/>
      <c r="H60" s="530"/>
      <c r="I60" s="299"/>
    </row>
    <row r="61" spans="2:10" ht="15.75" thickBot="1" x14ac:dyDescent="0.3">
      <c r="B61" s="480"/>
      <c r="C61" s="378" t="s">
        <v>510</v>
      </c>
      <c r="D61" s="378"/>
      <c r="E61" s="378"/>
      <c r="F61" s="531"/>
      <c r="G61" s="378"/>
      <c r="H61" s="535"/>
      <c r="I61" s="379"/>
    </row>
    <row r="62" spans="2:10" ht="15.75" thickBot="1" x14ac:dyDescent="0.3">
      <c r="B62" s="480"/>
      <c r="C62" s="378" t="s">
        <v>547</v>
      </c>
      <c r="D62" s="378"/>
      <c r="E62" s="378"/>
      <c r="F62" s="532"/>
      <c r="G62" s="378"/>
      <c r="H62" s="536"/>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c r="G65" s="378"/>
      <c r="H65" s="526"/>
      <c r="I65" s="379"/>
    </row>
    <row r="66" spans="1:9" x14ac:dyDescent="0.25">
      <c r="B66" s="367"/>
      <c r="C66" s="431" t="s">
        <v>521</v>
      </c>
      <c r="D66" s="300"/>
      <c r="E66" s="300"/>
      <c r="F66" s="537"/>
      <c r="G66" s="300"/>
      <c r="H66" s="537"/>
      <c r="I66" s="376"/>
    </row>
    <row r="67" spans="1:9" ht="15.75" thickBot="1" x14ac:dyDescent="0.3">
      <c r="B67" s="367"/>
      <c r="C67" s="434" t="s">
        <v>522</v>
      </c>
      <c r="D67" s="378"/>
      <c r="E67" s="378"/>
      <c r="F67" s="538"/>
      <c r="G67" s="378"/>
      <c r="H67" s="538"/>
      <c r="I67" s="435"/>
    </row>
    <row r="68" spans="1:9" x14ac:dyDescent="0.25">
      <c r="B68" s="367"/>
      <c r="C68" s="431" t="s">
        <v>524</v>
      </c>
      <c r="D68" s="300"/>
      <c r="E68" s="82"/>
      <c r="F68" s="537"/>
      <c r="G68" s="82"/>
      <c r="H68" s="537"/>
      <c r="I68" s="376"/>
    </row>
    <row r="69" spans="1:9" ht="15.75" thickBot="1" x14ac:dyDescent="0.3">
      <c r="B69" s="367"/>
      <c r="C69" s="434" t="s">
        <v>525</v>
      </c>
      <c r="D69" s="378"/>
      <c r="E69" s="378"/>
      <c r="F69" s="538"/>
      <c r="G69" s="378"/>
      <c r="H69" s="538"/>
      <c r="I69" s="435"/>
    </row>
    <row r="70" spans="1:9" x14ac:dyDescent="0.25">
      <c r="B70" s="367"/>
      <c r="C70" s="431" t="s">
        <v>526</v>
      </c>
      <c r="D70" s="300"/>
      <c r="E70" s="300"/>
      <c r="F70" s="537"/>
      <c r="G70" s="300"/>
      <c r="H70" s="537"/>
      <c r="I70" s="376"/>
    </row>
    <row r="71" spans="1:9" ht="15.75" thickBot="1" x14ac:dyDescent="0.3">
      <c r="B71" s="367"/>
      <c r="C71" s="434" t="s">
        <v>527</v>
      </c>
      <c r="D71" s="300"/>
      <c r="E71" s="300"/>
      <c r="F71" s="523"/>
      <c r="G71" s="300"/>
      <c r="H71" s="523"/>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c r="G73" s="300"/>
      <c r="H73" s="538"/>
      <c r="I73" s="376"/>
    </row>
    <row r="74" spans="1:9" x14ac:dyDescent="0.25">
      <c r="B74" s="480"/>
      <c r="C74" s="82" t="s">
        <v>549</v>
      </c>
      <c r="D74" s="300"/>
      <c r="E74" s="300"/>
      <c r="F74" s="523"/>
      <c r="G74" s="300"/>
      <c r="H74" s="523"/>
      <c r="I74" s="376"/>
    </row>
    <row r="75" spans="1:9" x14ac:dyDescent="0.25">
      <c r="B75" s="480"/>
      <c r="C75" s="82" t="s">
        <v>550</v>
      </c>
      <c r="D75" s="300"/>
      <c r="E75" s="300"/>
      <c r="F75" s="523"/>
      <c r="G75" s="300"/>
      <c r="H75" s="523"/>
      <c r="I75" s="376"/>
    </row>
    <row r="76" spans="1:9" ht="15.75" thickBot="1" x14ac:dyDescent="0.3">
      <c r="B76" s="480"/>
      <c r="C76" s="434" t="s">
        <v>551</v>
      </c>
      <c r="D76" s="378"/>
      <c r="E76" s="378"/>
      <c r="F76" s="528"/>
      <c r="G76" s="378"/>
      <c r="H76" s="528"/>
      <c r="I76" s="435"/>
    </row>
    <row r="77" spans="1:9" ht="15.75" thickBot="1" x14ac:dyDescent="0.3">
      <c r="B77" s="480"/>
      <c r="C77" s="479" t="s">
        <v>579</v>
      </c>
      <c r="D77" s="451"/>
      <c r="E77" s="451"/>
      <c r="F77" s="526"/>
      <c r="G77" s="451"/>
      <c r="H77" s="526"/>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8">
        <v>105</v>
      </c>
      <c r="G80" s="423"/>
      <c r="H80" s="538">
        <v>119.6</v>
      </c>
      <c r="I80" s="424"/>
    </row>
    <row r="81" spans="1:9" ht="15.75" thickBot="1" x14ac:dyDescent="0.3">
      <c r="A81" s="401"/>
      <c r="B81" s="367"/>
      <c r="C81" s="425" t="s">
        <v>489</v>
      </c>
      <c r="D81" s="426"/>
      <c r="E81" s="427"/>
      <c r="F81" s="526">
        <v>15</v>
      </c>
      <c r="G81" s="428"/>
      <c r="H81" s="540">
        <v>14</v>
      </c>
      <c r="I81" s="429"/>
    </row>
    <row r="82" spans="1:9" x14ac:dyDescent="0.25">
      <c r="A82" s="401"/>
      <c r="B82" s="367"/>
      <c r="C82" s="367" t="s">
        <v>556</v>
      </c>
      <c r="D82" s="82"/>
      <c r="E82" s="82"/>
      <c r="F82" s="527"/>
      <c r="G82" s="82"/>
      <c r="H82" s="537">
        <v>15</v>
      </c>
      <c r="I82" s="299"/>
    </row>
    <row r="83" spans="1:9" x14ac:dyDescent="0.25">
      <c r="A83" s="401"/>
      <c r="B83" s="367"/>
      <c r="C83" s="367" t="s">
        <v>382</v>
      </c>
      <c r="D83" s="82"/>
      <c r="E83" s="82"/>
      <c r="F83" s="523">
        <v>14</v>
      </c>
      <c r="G83" s="82"/>
      <c r="H83" s="523">
        <v>14</v>
      </c>
      <c r="I83" s="299"/>
    </row>
    <row r="84" spans="1:9" x14ac:dyDescent="0.25">
      <c r="A84" s="401"/>
      <c r="B84" s="367"/>
      <c r="C84" s="367" t="s">
        <v>394</v>
      </c>
      <c r="D84" s="82"/>
      <c r="E84" s="82"/>
      <c r="F84" s="523">
        <v>14</v>
      </c>
      <c r="G84" s="82"/>
      <c r="H84" s="523">
        <v>14</v>
      </c>
      <c r="I84" s="299"/>
    </row>
    <row r="85" spans="1:9" x14ac:dyDescent="0.25">
      <c r="A85" s="401"/>
      <c r="B85" s="367"/>
      <c r="C85" s="367" t="s">
        <v>395</v>
      </c>
      <c r="D85" s="82"/>
      <c r="E85" s="82"/>
      <c r="F85" s="523"/>
      <c r="G85" s="82"/>
      <c r="H85" s="523"/>
      <c r="I85" s="299"/>
    </row>
    <row r="86" spans="1:9" x14ac:dyDescent="0.25">
      <c r="A86" s="401"/>
      <c r="B86" s="367"/>
      <c r="C86" s="367" t="s">
        <v>396</v>
      </c>
      <c r="D86" s="82"/>
      <c r="E86" s="82"/>
      <c r="F86" s="523"/>
      <c r="G86" s="82"/>
      <c r="H86" s="523"/>
      <c r="I86" s="299"/>
    </row>
    <row r="87" spans="1:9" x14ac:dyDescent="0.25">
      <c r="A87" s="401"/>
      <c r="B87" s="367"/>
      <c r="C87" s="367" t="s">
        <v>397</v>
      </c>
      <c r="D87" s="82"/>
      <c r="E87" s="82"/>
      <c r="F87" s="523"/>
      <c r="G87" s="82"/>
      <c r="H87" s="523"/>
      <c r="I87" s="299"/>
    </row>
    <row r="88" spans="1:9" ht="15.75" thickBot="1" x14ac:dyDescent="0.3">
      <c r="A88" s="401"/>
      <c r="B88" s="367"/>
      <c r="C88" s="367" t="s">
        <v>393</v>
      </c>
      <c r="D88" s="82"/>
      <c r="E88" s="82"/>
      <c r="F88" s="538"/>
      <c r="G88" s="82"/>
      <c r="H88" s="538"/>
      <c r="I88" s="299"/>
    </row>
    <row r="89" spans="1:9" ht="16.5" thickTop="1" thickBot="1" x14ac:dyDescent="0.3">
      <c r="A89" s="401"/>
      <c r="B89" s="367"/>
      <c r="C89" s="392" t="s">
        <v>475</v>
      </c>
      <c r="D89" s="393"/>
      <c r="E89" s="393"/>
      <c r="F89" s="539">
        <v>0.2</v>
      </c>
      <c r="G89" s="393"/>
      <c r="H89" s="539">
        <v>0.16</v>
      </c>
      <c r="I89" s="394"/>
    </row>
    <row r="90" spans="1:9" ht="16.5" thickTop="1" thickBot="1" x14ac:dyDescent="0.3">
      <c r="A90" s="401"/>
      <c r="B90" s="367"/>
      <c r="C90" s="392" t="s">
        <v>582</v>
      </c>
      <c r="D90" s="393"/>
      <c r="E90" s="393"/>
      <c r="F90" s="529">
        <v>122658</v>
      </c>
      <c r="G90" s="393"/>
      <c r="H90" s="529">
        <v>112838</v>
      </c>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40"/>
      <c r="G94" s="428"/>
      <c r="H94" s="526"/>
      <c r="I94" s="429"/>
    </row>
    <row r="95" spans="1:9" ht="15.75" thickBot="1" x14ac:dyDescent="0.3">
      <c r="A95" s="401"/>
      <c r="B95" s="367"/>
      <c r="C95" s="425" t="s">
        <v>554</v>
      </c>
      <c r="D95" s="426"/>
      <c r="E95" s="427"/>
      <c r="F95" s="540"/>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8"/>
      <c r="G100" s="82"/>
      <c r="H100" s="528"/>
      <c r="I100" s="299"/>
    </row>
    <row r="101" spans="1:9" ht="15.75" thickBot="1" x14ac:dyDescent="0.3">
      <c r="A101" s="401"/>
      <c r="B101" s="367"/>
      <c r="C101" s="495" t="s">
        <v>560</v>
      </c>
      <c r="D101" s="496"/>
      <c r="E101" s="497"/>
      <c r="F101" s="526"/>
      <c r="G101" s="498"/>
      <c r="H101" s="542"/>
      <c r="I101" s="499"/>
    </row>
    <row r="102" spans="1:9" ht="15.75" thickBot="1" x14ac:dyDescent="0.3">
      <c r="A102" s="401"/>
      <c r="B102" s="367"/>
      <c r="C102" s="382" t="s">
        <v>561</v>
      </c>
      <c r="D102" s="383"/>
      <c r="E102" s="383"/>
      <c r="F102" s="541"/>
      <c r="G102" s="383"/>
      <c r="H102" s="541"/>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06"/>
      <c r="G105" s="606"/>
      <c r="H105" s="607"/>
      <c r="I105" s="299"/>
    </row>
    <row r="106" spans="1:9" ht="15.75" thickBot="1" x14ac:dyDescent="0.3">
      <c r="A106" s="401"/>
      <c r="B106" s="367"/>
      <c r="C106" s="382"/>
      <c r="D106" s="383"/>
      <c r="E106" s="383"/>
      <c r="F106" s="608"/>
      <c r="G106" s="608"/>
      <c r="H106" s="609"/>
      <c r="I106" s="384"/>
    </row>
    <row r="107" spans="1:9" ht="15.75" thickTop="1" x14ac:dyDescent="0.25">
      <c r="A107" s="401"/>
      <c r="B107" s="367"/>
      <c r="C107" s="400" t="s">
        <v>223</v>
      </c>
      <c r="D107" s="82"/>
      <c r="E107" s="82"/>
      <c r="F107" s="610"/>
      <c r="G107" s="610"/>
      <c r="H107" s="611"/>
      <c r="I107" s="299"/>
    </row>
    <row r="108" spans="1:9" x14ac:dyDescent="0.25">
      <c r="A108" s="401"/>
      <c r="B108" s="367"/>
      <c r="C108" s="367" t="s">
        <v>225</v>
      </c>
      <c r="D108" s="82"/>
      <c r="E108" s="82"/>
      <c r="F108" s="612" t="s">
        <v>622</v>
      </c>
      <c r="G108" s="613"/>
      <c r="H108" s="614"/>
      <c r="I108" s="299"/>
    </row>
    <row r="109" spans="1:9" x14ac:dyDescent="0.25">
      <c r="A109" s="401"/>
      <c r="B109" s="367"/>
      <c r="C109" s="367" t="s">
        <v>227</v>
      </c>
      <c r="D109" s="82"/>
      <c r="E109" s="82"/>
      <c r="F109" s="613" t="s">
        <v>616</v>
      </c>
      <c r="G109" s="613"/>
      <c r="H109" s="614"/>
      <c r="I109" s="299"/>
    </row>
    <row r="110" spans="1:9" x14ac:dyDescent="0.25">
      <c r="A110" s="401"/>
      <c r="B110" s="367"/>
      <c r="C110" s="367" t="s">
        <v>229</v>
      </c>
      <c r="D110" s="82"/>
      <c r="E110" s="82"/>
      <c r="F110" s="613" t="s">
        <v>621</v>
      </c>
      <c r="G110" s="613"/>
      <c r="H110" s="614"/>
      <c r="I110" s="299"/>
    </row>
    <row r="111" spans="1:9" ht="18" customHeight="1" thickBot="1" x14ac:dyDescent="0.3">
      <c r="A111" s="401"/>
      <c r="B111" s="367"/>
      <c r="C111" s="382" t="s">
        <v>367</v>
      </c>
      <c r="D111" s="383"/>
      <c r="E111" s="383"/>
      <c r="F111" s="604"/>
      <c r="G111" s="604"/>
      <c r="H111" s="605"/>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1"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zoomScaleNormal="100" zoomScaleSheetLayoutView="100" workbookViewId="0">
      <selection activeCell="D24" sqref="D24"/>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72" t="s">
        <v>348</v>
      </c>
      <c r="L3" s="673"/>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69" t="s">
        <v>350</v>
      </c>
      <c r="D6" s="670"/>
      <c r="E6" s="670"/>
      <c r="F6" s="670"/>
      <c r="G6" s="670"/>
      <c r="H6" s="670"/>
      <c r="I6" s="670"/>
      <c r="J6" s="670"/>
      <c r="K6" s="670"/>
      <c r="L6" s="670"/>
      <c r="M6" s="671"/>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74" t="s">
        <v>7</v>
      </c>
      <c r="D9" s="675"/>
      <c r="E9" s="676" t="str">
        <f>IF(ISBLANK('Finansiniai duomenys'!C8)," ",'Finansiniai duomenys'!C8)</f>
        <v>UAB „Varėnos autobusų parkas“</v>
      </c>
      <c r="F9" s="676"/>
      <c r="G9" s="676"/>
      <c r="H9" s="676"/>
      <c r="I9" s="676"/>
      <c r="J9" s="676"/>
      <c r="K9" s="13"/>
      <c r="L9" s="13"/>
      <c r="M9" s="217"/>
    </row>
    <row r="10" spans="2:15" ht="15.75" thickBot="1" x14ac:dyDescent="0.3">
      <c r="B10" s="216"/>
      <c r="C10" s="674" t="s">
        <v>543</v>
      </c>
      <c r="D10" s="675"/>
      <c r="E10" s="677" t="str">
        <f>'Finansiniai duomenys'!C9</f>
        <v xml:space="preserve">Varėnos rajono savivaldybė </v>
      </c>
      <c r="F10" s="677"/>
      <c r="G10" s="677"/>
      <c r="H10" s="677"/>
      <c r="I10" s="677"/>
      <c r="J10" s="677"/>
      <c r="K10" s="13"/>
      <c r="L10" s="13"/>
      <c r="M10" s="217"/>
    </row>
    <row r="11" spans="2:15" ht="15.75" thickBot="1" x14ac:dyDescent="0.3">
      <c r="B11" s="216"/>
      <c r="C11" s="674" t="s">
        <v>13</v>
      </c>
      <c r="D11" s="675"/>
      <c r="E11" s="677">
        <f>'Finansiniai duomenys'!C10</f>
        <v>184536236</v>
      </c>
      <c r="F11" s="677"/>
      <c r="G11" s="677"/>
      <c r="H11" s="677"/>
      <c r="I11" s="677"/>
      <c r="J11" s="677"/>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43" t="s">
        <v>566</v>
      </c>
      <c r="D14" s="644"/>
      <c r="E14" s="641" t="s">
        <v>198</v>
      </c>
      <c r="F14" s="645"/>
      <c r="G14" s="242"/>
      <c r="H14" s="245"/>
      <c r="I14" s="639" t="s">
        <v>569</v>
      </c>
      <c r="J14" s="640"/>
      <c r="K14" s="641" t="s">
        <v>198</v>
      </c>
      <c r="L14" s="642"/>
      <c r="M14" s="218"/>
    </row>
    <row r="15" spans="2:15" ht="26.45" customHeight="1" thickBot="1" x14ac:dyDescent="0.3">
      <c r="B15" s="216"/>
      <c r="C15" s="643" t="s">
        <v>567</v>
      </c>
      <c r="D15" s="652"/>
      <c r="E15" s="652"/>
      <c r="F15" s="680"/>
      <c r="G15" s="136"/>
      <c r="H15" s="245"/>
      <c r="I15" s="649" t="s">
        <v>570</v>
      </c>
      <c r="J15" s="650"/>
      <c r="K15" s="650"/>
      <c r="L15" s="651"/>
      <c r="M15" s="219"/>
    </row>
    <row r="16" spans="2:15" ht="49.5" customHeight="1" thickBot="1" x14ac:dyDescent="0.3">
      <c r="B16" s="216"/>
      <c r="C16" s="643" t="s">
        <v>491</v>
      </c>
      <c r="D16" s="652"/>
      <c r="E16" s="678" t="s">
        <v>201</v>
      </c>
      <c r="F16" s="679"/>
      <c r="G16" s="137"/>
      <c r="H16" s="246"/>
      <c r="I16" s="639" t="s">
        <v>571</v>
      </c>
      <c r="J16" s="639"/>
      <c r="K16" s="653" t="s">
        <v>201</v>
      </c>
      <c r="L16" s="654"/>
      <c r="M16" s="218"/>
    </row>
    <row r="17" spans="2:13" ht="40.5" customHeight="1" x14ac:dyDescent="0.25">
      <c r="B17" s="216"/>
      <c r="C17" s="643" t="s">
        <v>352</v>
      </c>
      <c r="D17" s="652"/>
      <c r="E17" s="647"/>
      <c r="F17" s="648"/>
      <c r="G17" s="242"/>
      <c r="H17" s="246"/>
      <c r="I17" s="652" t="s">
        <v>352</v>
      </c>
      <c r="J17" s="652"/>
      <c r="K17" s="647"/>
      <c r="L17" s="648"/>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63" t="s">
        <v>564</v>
      </c>
      <c r="D20" s="658"/>
      <c r="E20" s="658"/>
      <c r="F20" s="664"/>
      <c r="G20" s="19"/>
      <c r="H20" s="245"/>
      <c r="I20" s="658" t="s">
        <v>565</v>
      </c>
      <c r="J20" s="658"/>
      <c r="K20" s="658"/>
      <c r="L20" s="658"/>
      <c r="M20" s="220"/>
    </row>
    <row r="21" spans="2:13" x14ac:dyDescent="0.25">
      <c r="B21" s="216"/>
      <c r="C21" s="129"/>
      <c r="D21" s="19"/>
      <c r="E21" s="19"/>
      <c r="F21" s="18"/>
      <c r="G21" s="19"/>
      <c r="H21" s="245"/>
      <c r="I21" s="19"/>
      <c r="J21" s="19"/>
      <c r="K21" s="19"/>
      <c r="L21" s="19"/>
      <c r="M21" s="220"/>
    </row>
    <row r="22" spans="2:13" x14ac:dyDescent="0.25">
      <c r="B22" s="216"/>
      <c r="C22" s="665" t="s">
        <v>568</v>
      </c>
      <c r="D22" s="659"/>
      <c r="E22" s="659"/>
      <c r="F22" s="666"/>
      <c r="G22" s="243"/>
      <c r="H22" s="245"/>
      <c r="I22" s="659" t="s">
        <v>572</v>
      </c>
      <c r="J22" s="659"/>
      <c r="K22" s="659"/>
      <c r="L22" s="659"/>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t="s">
        <v>619</v>
      </c>
      <c r="E24" s="8" t="s">
        <v>620</v>
      </c>
      <c r="F24" s="250">
        <v>0.4</v>
      </c>
      <c r="G24" s="234"/>
      <c r="H24" s="247"/>
      <c r="I24" s="22">
        <v>1</v>
      </c>
      <c r="J24" s="252" t="s">
        <v>619</v>
      </c>
      <c r="K24" s="8" t="s">
        <v>620</v>
      </c>
      <c r="L24" s="250">
        <v>0.5</v>
      </c>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81" t="s">
        <v>216</v>
      </c>
      <c r="D85" s="681"/>
      <c r="E85" s="681"/>
      <c r="F85" s="681"/>
      <c r="G85" s="681"/>
      <c r="H85" s="681"/>
      <c r="I85" s="681"/>
      <c r="J85" s="681"/>
      <c r="K85" s="681"/>
      <c r="L85" s="681"/>
      <c r="M85" s="224"/>
    </row>
    <row r="86" spans="2:13" ht="66" customHeight="1" x14ac:dyDescent="0.25">
      <c r="B86" s="216"/>
      <c r="C86" s="662" t="s">
        <v>357</v>
      </c>
      <c r="D86" s="650"/>
      <c r="E86" s="650"/>
      <c r="F86" s="646"/>
      <c r="G86" s="646"/>
      <c r="H86" s="646"/>
      <c r="I86" s="646"/>
      <c r="J86" s="646"/>
      <c r="K86" s="646"/>
      <c r="L86" s="646"/>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60" t="s">
        <v>223</v>
      </c>
      <c r="D88" s="661"/>
      <c r="E88" s="661"/>
      <c r="F88" s="137"/>
      <c r="G88" s="137"/>
      <c r="H88" s="137"/>
      <c r="I88" s="137"/>
      <c r="J88" s="137"/>
      <c r="K88" s="137"/>
      <c r="L88" s="137"/>
      <c r="M88" s="225"/>
    </row>
    <row r="89" spans="2:13" ht="15.75" customHeight="1" x14ac:dyDescent="0.25">
      <c r="B89" s="216"/>
      <c r="C89" s="662" t="s">
        <v>225</v>
      </c>
      <c r="D89" s="650"/>
      <c r="E89" s="650"/>
      <c r="F89" s="667">
        <v>46127</v>
      </c>
      <c r="G89" s="668"/>
      <c r="H89" s="668"/>
      <c r="I89" s="668"/>
      <c r="J89" s="668"/>
      <c r="K89" s="668"/>
      <c r="L89" s="668"/>
      <c r="M89" s="225"/>
    </row>
    <row r="90" spans="2:13" ht="15.75" customHeight="1" x14ac:dyDescent="0.25">
      <c r="B90" s="216"/>
      <c r="C90" s="662" t="s">
        <v>227</v>
      </c>
      <c r="D90" s="650"/>
      <c r="E90" s="650"/>
      <c r="F90" s="668" t="s">
        <v>616</v>
      </c>
      <c r="G90" s="668"/>
      <c r="H90" s="668"/>
      <c r="I90" s="668"/>
      <c r="J90" s="668"/>
      <c r="K90" s="668"/>
      <c r="L90" s="668"/>
      <c r="M90" s="225"/>
    </row>
    <row r="91" spans="2:13" ht="15.75" customHeight="1" x14ac:dyDescent="0.25">
      <c r="B91" s="216"/>
      <c r="C91" s="662" t="s">
        <v>229</v>
      </c>
      <c r="D91" s="650"/>
      <c r="E91" s="650"/>
      <c r="F91" s="668" t="s">
        <v>617</v>
      </c>
      <c r="G91" s="668"/>
      <c r="H91" s="668"/>
      <c r="I91" s="668"/>
      <c r="J91" s="668"/>
      <c r="K91" s="668"/>
      <c r="L91" s="668"/>
      <c r="M91" s="225"/>
    </row>
    <row r="92" spans="2:13" ht="21" customHeight="1" x14ac:dyDescent="0.25">
      <c r="B92" s="216"/>
      <c r="C92" s="655" t="s">
        <v>231</v>
      </c>
      <c r="D92" s="639"/>
      <c r="E92" s="639"/>
      <c r="F92" s="137"/>
      <c r="G92" s="137"/>
      <c r="H92" s="137"/>
      <c r="I92" s="137"/>
      <c r="J92" s="137"/>
      <c r="K92" s="137"/>
      <c r="L92" s="137"/>
      <c r="M92" s="225"/>
    </row>
    <row r="93" spans="2:13" ht="15.75" thickBot="1" x14ac:dyDescent="0.3">
      <c r="B93" s="226"/>
      <c r="C93" s="656"/>
      <c r="D93" s="657"/>
      <c r="E93" s="657"/>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zoomScale="70" zoomScaleNormal="70" workbookViewId="0">
      <selection activeCell="L7" sqref="L7"/>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06" t="str">
        <f>IF(ISBLANK('Finansiniai duomenys'!C8)," ",'Finansiniai duomenys'!C8)</f>
        <v>UAB „Varėnos autobusų parkas“</v>
      </c>
      <c r="I3" s="706"/>
      <c r="J3" s="706"/>
      <c r="K3" s="706"/>
      <c r="L3" s="706"/>
      <c r="N3" s="672" t="s">
        <v>348</v>
      </c>
      <c r="O3" s="672"/>
      <c r="P3" s="672"/>
      <c r="Y3" s="12"/>
      <c r="AA3" t="s">
        <v>201</v>
      </c>
    </row>
    <row r="4" spans="1:27" ht="13.9" customHeight="1" x14ac:dyDescent="0.25">
      <c r="A4" s="12"/>
      <c r="C4" s="692" t="s">
        <v>406</v>
      </c>
      <c r="D4" s="693"/>
      <c r="E4" s="693"/>
      <c r="F4" s="322"/>
      <c r="G4" s="301" t="s">
        <v>543</v>
      </c>
      <c r="H4" s="706" t="str">
        <f>IFERROR(VLOOKUP(H3,'Finansiniai duomenys'!R2:T232,3,FALSE),"")</f>
        <v xml:space="preserve">Varėnos rajono savivaldybė </v>
      </c>
      <c r="I4" s="706"/>
      <c r="J4" s="706"/>
      <c r="K4" s="706"/>
      <c r="L4" s="706"/>
      <c r="N4" s="672"/>
      <c r="O4" s="672"/>
      <c r="P4" s="672"/>
      <c r="Y4" s="12"/>
    </row>
    <row r="5" spans="1:27" x14ac:dyDescent="0.25">
      <c r="A5" s="12"/>
      <c r="C5" s="692"/>
      <c r="D5" s="693"/>
      <c r="E5" s="693"/>
      <c r="F5" s="322"/>
      <c r="G5" s="302" t="s">
        <v>13</v>
      </c>
      <c r="H5" s="705">
        <f>IFERROR(VLOOKUP(H3,'Finansiniai duomenys'!R2:T232,2,FALSE),"")</f>
        <v>184536236</v>
      </c>
      <c r="I5" s="705"/>
      <c r="J5" s="705"/>
      <c r="K5" s="705"/>
      <c r="L5" s="705"/>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694" t="s">
        <v>472</v>
      </c>
      <c r="D7" s="695"/>
      <c r="E7" s="695"/>
      <c r="F7" s="122"/>
      <c r="G7" s="691" t="s">
        <v>398</v>
      </c>
      <c r="H7" s="691"/>
      <c r="I7" s="691"/>
      <c r="J7" s="691"/>
      <c r="K7" s="691"/>
      <c r="L7" s="283"/>
      <c r="M7" s="122"/>
      <c r="N7" s="122"/>
      <c r="O7" s="122"/>
      <c r="P7" s="122"/>
      <c r="Q7" s="122"/>
      <c r="R7" s="122"/>
      <c r="T7"/>
      <c r="Y7" s="12"/>
    </row>
    <row r="8" spans="1:27" s="284" customFormat="1" x14ac:dyDescent="0.25">
      <c r="A8" s="12"/>
      <c r="B8" s="82"/>
      <c r="C8" s="695"/>
      <c r="D8" s="695"/>
      <c r="E8" s="695"/>
      <c r="F8" s="122"/>
      <c r="G8" s="691" t="s">
        <v>399</v>
      </c>
      <c r="H8" s="691"/>
      <c r="I8" s="691"/>
      <c r="J8" s="691"/>
      <c r="K8" s="691"/>
      <c r="L8" s="283"/>
      <c r="M8" s="122"/>
      <c r="N8" s="122"/>
      <c r="O8" s="122"/>
      <c r="P8" s="122"/>
      <c r="Q8" s="122"/>
      <c r="R8" s="122"/>
      <c r="T8"/>
      <c r="Y8" s="12"/>
    </row>
    <row r="9" spans="1:27" s="284" customFormat="1" x14ac:dyDescent="0.25">
      <c r="A9" s="12"/>
      <c r="B9" s="82"/>
      <c r="C9" s="695"/>
      <c r="D9" s="695"/>
      <c r="E9" s="695"/>
      <c r="F9" s="122"/>
      <c r="G9" s="305" t="s">
        <v>477</v>
      </c>
      <c r="H9" s="305"/>
      <c r="I9" s="305"/>
      <c r="J9" s="305"/>
      <c r="K9" s="305"/>
      <c r="L9" s="283"/>
      <c r="M9" s="705"/>
      <c r="N9" s="705"/>
      <c r="O9" s="705"/>
      <c r="P9" s="705"/>
      <c r="Q9" s="705"/>
      <c r="R9" s="122"/>
      <c r="T9"/>
      <c r="Y9" s="12"/>
    </row>
    <row r="10" spans="1:27" s="284" customFormat="1" ht="46.9" customHeight="1" x14ac:dyDescent="0.25">
      <c r="A10" s="12"/>
      <c r="B10" s="82"/>
      <c r="C10" s="695"/>
      <c r="D10" s="695"/>
      <c r="E10" s="695"/>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688" t="s">
        <v>574</v>
      </c>
      <c r="D12" s="689"/>
      <c r="E12" s="689"/>
      <c r="F12" s="689"/>
      <c r="G12" s="684" t="s">
        <v>400</v>
      </c>
      <c r="H12" s="684"/>
      <c r="I12" s="684" t="s">
        <v>400</v>
      </c>
      <c r="J12" s="684"/>
      <c r="K12" s="684" t="s">
        <v>400</v>
      </c>
      <c r="L12" s="684"/>
      <c r="M12" s="684" t="s">
        <v>400</v>
      </c>
      <c r="N12" s="684"/>
      <c r="O12" s="684" t="s">
        <v>400</v>
      </c>
      <c r="P12" s="684"/>
      <c r="Q12" s="684" t="s">
        <v>400</v>
      </c>
      <c r="R12" s="684"/>
      <c r="S12" s="684" t="s">
        <v>400</v>
      </c>
      <c r="T12" s="684"/>
      <c r="U12" s="684" t="s">
        <v>400</v>
      </c>
      <c r="V12" s="684"/>
      <c r="W12" s="684" t="s">
        <v>400</v>
      </c>
      <c r="X12" s="684"/>
      <c r="Y12" s="12"/>
    </row>
    <row r="13" spans="1:27" ht="67.900000000000006" customHeight="1" x14ac:dyDescent="0.25">
      <c r="A13" s="12"/>
      <c r="C13" s="690" t="s">
        <v>368</v>
      </c>
      <c r="D13" s="687" t="s">
        <v>369</v>
      </c>
      <c r="E13" s="682" t="s">
        <v>404</v>
      </c>
      <c r="F13" s="687" t="s">
        <v>370</v>
      </c>
      <c r="G13" s="685"/>
      <c r="H13" s="686"/>
      <c r="I13" s="685"/>
      <c r="J13" s="686"/>
      <c r="K13" s="685"/>
      <c r="L13" s="686"/>
      <c r="M13" s="685"/>
      <c r="N13" s="686"/>
      <c r="O13" s="685"/>
      <c r="P13" s="686"/>
      <c r="Q13" s="685"/>
      <c r="R13" s="686"/>
      <c r="S13" s="685"/>
      <c r="T13" s="686"/>
      <c r="U13" s="685"/>
      <c r="V13" s="686"/>
      <c r="W13" s="685"/>
      <c r="X13" s="686"/>
      <c r="Y13" s="12"/>
    </row>
    <row r="14" spans="1:27" ht="39" customHeight="1" x14ac:dyDescent="0.25">
      <c r="A14" s="12"/>
      <c r="C14" s="690"/>
      <c r="D14" s="687"/>
      <c r="E14" s="683"/>
      <c r="F14" s="687"/>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Klaida</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688" t="s">
        <v>573</v>
      </c>
      <c r="D28" s="689"/>
      <c r="E28" s="689"/>
      <c r="F28" s="689"/>
      <c r="G28" s="684" t="s">
        <v>400</v>
      </c>
      <c r="H28" s="684"/>
      <c r="I28" s="684" t="s">
        <v>400</v>
      </c>
      <c r="J28" s="684"/>
      <c r="K28" s="684" t="s">
        <v>400</v>
      </c>
      <c r="L28" s="684"/>
      <c r="M28" s="684" t="s">
        <v>400</v>
      </c>
      <c r="N28" s="684"/>
      <c r="O28" s="684" t="s">
        <v>400</v>
      </c>
      <c r="P28" s="684"/>
      <c r="Q28" s="684" t="s">
        <v>400</v>
      </c>
      <c r="R28" s="684"/>
      <c r="S28" s="684" t="s">
        <v>400</v>
      </c>
      <c r="T28" s="684"/>
      <c r="U28" s="684" t="s">
        <v>400</v>
      </c>
      <c r="V28" s="684"/>
      <c r="W28" s="684" t="s">
        <v>400</v>
      </c>
      <c r="X28" s="684"/>
      <c r="Y28" s="12"/>
    </row>
    <row r="29" spans="1:25" ht="62.45" customHeight="1" x14ac:dyDescent="0.25">
      <c r="A29" s="12"/>
      <c r="C29" s="690" t="s">
        <v>368</v>
      </c>
      <c r="D29" s="687" t="s">
        <v>369</v>
      </c>
      <c r="E29" s="682" t="s">
        <v>405</v>
      </c>
      <c r="F29" s="687" t="s">
        <v>370</v>
      </c>
      <c r="G29" s="685"/>
      <c r="H29" s="686"/>
      <c r="I29" s="685"/>
      <c r="J29" s="686"/>
      <c r="K29" s="685"/>
      <c r="L29" s="686"/>
      <c r="M29" s="685"/>
      <c r="N29" s="686"/>
      <c r="O29" s="685"/>
      <c r="P29" s="686"/>
      <c r="Q29" s="685"/>
      <c r="R29" s="686"/>
      <c r="S29" s="685"/>
      <c r="T29" s="686"/>
      <c r="U29" s="685"/>
      <c r="V29" s="686"/>
      <c r="W29" s="685"/>
      <c r="X29" s="686"/>
      <c r="Y29" s="12"/>
    </row>
    <row r="30" spans="1:25" ht="52.15" customHeight="1" x14ac:dyDescent="0.25">
      <c r="A30" s="12"/>
      <c r="C30" s="690"/>
      <c r="D30" s="687"/>
      <c r="E30" s="683"/>
      <c r="F30" s="687"/>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Klaida</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688" t="s">
        <v>574</v>
      </c>
      <c r="D44" s="689"/>
      <c r="E44" s="689"/>
      <c r="F44" s="689"/>
      <c r="G44" s="684" t="s">
        <v>400</v>
      </c>
      <c r="H44" s="684"/>
      <c r="I44" s="684" t="s">
        <v>400</v>
      </c>
      <c r="J44" s="684"/>
      <c r="K44" s="684" t="s">
        <v>400</v>
      </c>
      <c r="L44" s="684"/>
      <c r="M44" s="684" t="s">
        <v>400</v>
      </c>
      <c r="N44" s="684"/>
      <c r="O44" s="684" t="s">
        <v>400</v>
      </c>
      <c r="P44" s="684"/>
      <c r="Q44" s="684" t="s">
        <v>400</v>
      </c>
      <c r="R44" s="684"/>
      <c r="S44" s="684" t="s">
        <v>400</v>
      </c>
      <c r="T44" s="684"/>
      <c r="U44" s="684" t="s">
        <v>400</v>
      </c>
      <c r="V44" s="684"/>
      <c r="W44" s="684" t="s">
        <v>400</v>
      </c>
      <c r="X44" s="684"/>
      <c r="Y44" s="12"/>
    </row>
    <row r="45" spans="1:25" ht="62.45" customHeight="1" x14ac:dyDescent="0.25">
      <c r="A45" s="12"/>
      <c r="C45" s="690" t="s">
        <v>368</v>
      </c>
      <c r="D45" s="687" t="s">
        <v>369</v>
      </c>
      <c r="E45" s="682" t="s">
        <v>404</v>
      </c>
      <c r="F45" s="687" t="s">
        <v>370</v>
      </c>
      <c r="G45" s="685"/>
      <c r="H45" s="686"/>
      <c r="I45" s="685"/>
      <c r="J45" s="686"/>
      <c r="K45" s="685"/>
      <c r="L45" s="686"/>
      <c r="M45" s="685"/>
      <c r="N45" s="686"/>
      <c r="O45" s="685"/>
      <c r="P45" s="686"/>
      <c r="Q45" s="685"/>
      <c r="R45" s="686"/>
      <c r="S45" s="685"/>
      <c r="T45" s="686"/>
      <c r="U45" s="685"/>
      <c r="V45" s="686"/>
      <c r="W45" s="685"/>
      <c r="X45" s="686"/>
      <c r="Y45" s="12"/>
    </row>
    <row r="46" spans="1:25" ht="59.45" customHeight="1" x14ac:dyDescent="0.25">
      <c r="A46" s="12"/>
      <c r="C46" s="690"/>
      <c r="D46" s="687"/>
      <c r="E46" s="683"/>
      <c r="F46" s="687"/>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Gerai</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688" t="s">
        <v>573</v>
      </c>
      <c r="D56" s="689"/>
      <c r="E56" s="689"/>
      <c r="F56" s="689"/>
      <c r="G56" s="684" t="s">
        <v>400</v>
      </c>
      <c r="H56" s="684"/>
      <c r="I56" s="684" t="s">
        <v>400</v>
      </c>
      <c r="J56" s="684"/>
      <c r="K56" s="684" t="s">
        <v>400</v>
      </c>
      <c r="L56" s="684"/>
      <c r="M56" s="684" t="s">
        <v>400</v>
      </c>
      <c r="N56" s="684"/>
      <c r="O56" s="684" t="s">
        <v>400</v>
      </c>
      <c r="P56" s="684"/>
      <c r="Q56" s="684" t="s">
        <v>400</v>
      </c>
      <c r="R56" s="684"/>
      <c r="S56" s="684" t="s">
        <v>400</v>
      </c>
      <c r="T56" s="684"/>
      <c r="U56" s="684" t="s">
        <v>400</v>
      </c>
      <c r="V56" s="684"/>
      <c r="W56" s="684" t="s">
        <v>400</v>
      </c>
      <c r="X56" s="684"/>
      <c r="Y56" s="12"/>
    </row>
    <row r="57" spans="1:25" ht="70.150000000000006" customHeight="1" x14ac:dyDescent="0.25">
      <c r="A57" s="12"/>
      <c r="C57" s="690" t="s">
        <v>368</v>
      </c>
      <c r="D57" s="687" t="s">
        <v>369</v>
      </c>
      <c r="E57" s="682" t="s">
        <v>403</v>
      </c>
      <c r="F57" s="687" t="s">
        <v>370</v>
      </c>
      <c r="G57" s="685"/>
      <c r="H57" s="686"/>
      <c r="I57" s="685"/>
      <c r="J57" s="686"/>
      <c r="K57" s="685"/>
      <c r="L57" s="686"/>
      <c r="M57" s="685"/>
      <c r="N57" s="686"/>
      <c r="O57" s="685"/>
      <c r="P57" s="686"/>
      <c r="Q57" s="685"/>
      <c r="R57" s="686"/>
      <c r="S57" s="685"/>
      <c r="T57" s="686"/>
      <c r="U57" s="685"/>
      <c r="V57" s="686"/>
      <c r="W57" s="685"/>
      <c r="X57" s="686"/>
      <c r="Y57" s="12"/>
    </row>
    <row r="58" spans="1:25" ht="55.9" customHeight="1" x14ac:dyDescent="0.25">
      <c r="A58" s="12"/>
      <c r="C58" s="690"/>
      <c r="D58" s="687"/>
      <c r="E58" s="683"/>
      <c r="F58" s="687"/>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Gerai</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08"/>
      <c r="I70" s="608"/>
      <c r="J70" s="698"/>
      <c r="Y70" s="12"/>
    </row>
    <row r="71" spans="1:25" ht="51" customHeight="1" x14ac:dyDescent="0.25">
      <c r="A71" s="12"/>
      <c r="E71" s="319"/>
      <c r="H71" s="699"/>
      <c r="I71" s="699"/>
      <c r="J71" s="700"/>
      <c r="Y71" s="12"/>
    </row>
    <row r="72" spans="1:25" x14ac:dyDescent="0.25">
      <c r="A72" s="12"/>
      <c r="E72" s="329" t="s">
        <v>223</v>
      </c>
      <c r="H72" s="701"/>
      <c r="I72" s="701"/>
      <c r="J72" s="702"/>
      <c r="Y72" s="12"/>
    </row>
    <row r="73" spans="1:25" x14ac:dyDescent="0.25">
      <c r="A73" s="12"/>
      <c r="E73" s="319" t="s">
        <v>225</v>
      </c>
      <c r="H73" s="703"/>
      <c r="I73" s="703"/>
      <c r="J73" s="704"/>
      <c r="Y73" s="12"/>
    </row>
    <row r="74" spans="1:25" x14ac:dyDescent="0.25">
      <c r="A74" s="12"/>
      <c r="E74" s="319" t="s">
        <v>227</v>
      </c>
      <c r="H74" s="703"/>
      <c r="I74" s="703"/>
      <c r="J74" s="704"/>
      <c r="Y74" s="12"/>
    </row>
    <row r="75" spans="1:25" x14ac:dyDescent="0.25">
      <c r="A75" s="12"/>
      <c r="E75" s="319" t="s">
        <v>229</v>
      </c>
      <c r="H75" s="703"/>
      <c r="I75" s="703"/>
      <c r="J75" s="704"/>
      <c r="Y75" s="12"/>
    </row>
    <row r="76" spans="1:25" x14ac:dyDescent="0.25">
      <c r="A76" s="12"/>
      <c r="E76" s="320" t="s">
        <v>367</v>
      </c>
      <c r="F76" s="321"/>
      <c r="G76" s="321"/>
      <c r="H76" s="696"/>
      <c r="I76" s="696"/>
      <c r="J76" s="697"/>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algorithmName="SHA-512" hashValue="LwAplWvPUc62BVGGcoqR2h4N3a+o2TREDH4YiyKwExJHLaxHR5zRKIUYNG2zdI2dQtTh4qSJabQTV4g9CnKcwQ==" saltValue="42EPx5tZVcJpxlpX9OkBZA==" spinCount="100000"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86"/>
      <c r="D6" s="586"/>
      <c r="E6" s="587"/>
      <c r="K6" s="29" t="s">
        <v>545</v>
      </c>
      <c r="L6" s="29">
        <v>183204042</v>
      </c>
      <c r="M6" s="39" t="s">
        <v>1</v>
      </c>
      <c r="N6" s="288" t="s">
        <v>589</v>
      </c>
      <c r="O6" s="288" t="s">
        <v>589</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IFERROR(VLOOKUP(C6,$K$2:$O$6,4,FALSE),"")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zc9K8/wjVKRo1qQpEtph2cZK+H7+nQ/YhBrINIYowbzdS/UoZBAlhFpADmz2SY4f+QKapS0P1qp9pTGQNjaSGw==" saltValue="h9CaFBoZcrTgQmst7mOmcA==" spinCount="100000"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86"/>
      <c r="D6" s="586"/>
      <c r="E6" s="587"/>
      <c r="K6" s="29" t="s">
        <v>545</v>
      </c>
      <c r="L6" s="29">
        <v>183204042</v>
      </c>
      <c r="M6" s="39" t="s">
        <v>1</v>
      </c>
      <c r="N6" s="39" t="s">
        <v>546</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IFERROR(VLOOKUP(C6,$K$2:$O$5,4,FALSE),"")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Vida Stonytė</cp:lastModifiedBy>
  <cp:revision/>
  <cp:lastPrinted>2025-04-02T07:07:29Z</cp:lastPrinted>
  <dcterms:created xsi:type="dcterms:W3CDTF">2014-03-24T16:58:47Z</dcterms:created>
  <dcterms:modified xsi:type="dcterms:W3CDTF">2026-06-03T12:06:51Z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