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Šios_darbaknygės" defaultThemeVersion="124226"/>
  <mc:AlternateContent xmlns:mc="http://schemas.openxmlformats.org/markup-compatibility/2006">
    <mc:Choice Requires="x15">
      <x15ac:absPath xmlns:x15ac="http://schemas.microsoft.com/office/spreadsheetml/2010/11/ac" url="D:\USER\Desktop\Darbalaukis Vida\Autobusu parkas ir vandenys istatai\Vytautui\ARATC\"/>
    </mc:Choice>
  </mc:AlternateContent>
  <xr:revisionPtr revIDLastSave="0" documentId="8_{278C6851-9093-4C39-9FAE-772CBE7EE727}"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20" yWindow="-120" windowWidth="29040" windowHeight="15720" tabRatio="767" activeTab="6"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C60" i="22" s="1"/>
  <c r="C86" i="22" s="1"/>
  <c r="E35" i="22"/>
  <c r="C35" i="22"/>
  <c r="E30" i="22"/>
  <c r="E33" i="22"/>
  <c r="E38" i="22" s="1"/>
  <c r="E40" i="22" s="1"/>
  <c r="C30" i="22"/>
  <c r="C33" i="22" s="1"/>
  <c r="C38" i="22" s="1"/>
  <c r="C40" i="22" s="1"/>
  <c r="E20" i="22"/>
  <c r="D37" i="21"/>
  <c r="E37" i="21" s="1"/>
  <c r="E96" i="2"/>
  <c r="E83" i="2"/>
  <c r="E60" i="21" s="1"/>
  <c r="C66" i="2"/>
  <c r="C72" i="2" s="1"/>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C36" i="2"/>
  <c r="C39" i="2" s="1"/>
  <c r="C96" i="2"/>
  <c r="E115" i="2"/>
  <c r="C115" i="2"/>
  <c r="E109" i="2"/>
  <c r="E56" i="2"/>
  <c r="C56" i="2"/>
  <c r="E21" i="2"/>
  <c r="C44" i="17"/>
  <c r="E48" i="21" l="1"/>
  <c r="C102" i="2"/>
  <c r="C104" i="2" s="1"/>
  <c r="E102" i="2"/>
  <c r="E64" i="21" s="1"/>
  <c r="E47" i="21"/>
  <c r="E46" i="2"/>
  <c r="E48" i="2" s="1"/>
  <c r="E39" i="21" s="1"/>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8" i="17"/>
  <c r="E10" i="3"/>
  <c r="E11" i="3"/>
  <c r="C5" i="20"/>
  <c r="C6" i="20"/>
  <c r="E86" i="23"/>
  <c r="E86" i="22"/>
  <c r="D17" i="21"/>
  <c r="E17" i="21" s="1"/>
  <c r="H4" i="21"/>
  <c r="Q66" i="21"/>
  <c r="E52" i="21" l="1"/>
  <c r="E104" i="2"/>
  <c r="E59"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<sst xmlns="http://schemas.openxmlformats.org/spreadsheetml/2006/main" count="1518" uniqueCount="623">
  <si>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</si>
  <si>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</si>
  <si>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</si>
  <si>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</si>
  <si>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</si>
  <si>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</si>
  <si>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</si>
  <si>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</si>
  <si>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</si>
  <si>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</si>
  <si>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</si>
  <si>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</si>
  <si>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</si>
  <si>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</si>
  <si>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</si>
  <si>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</si>
  <si>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</si>
  <si>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</si>
  <si>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</si>
  <si>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</si>
  <si>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</si>
  <si>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</si>
  <si>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</si>
  <si>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</si>
  <si>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</si>
  <si>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</si>
  <si>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</si>
  <si>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</si>
  <si>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</si>
  <si>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</si>
  <si>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</si>
  <si>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</si>
  <si>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</si>
  <si>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</si>
  <si>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</si>
  <si>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</si>
  <si>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</si>
  <si>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</si>
  <si>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</si>
  <si>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</si>
  <si>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</si>
  <si>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</si>
  <si>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</si>
  <si>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</si>
  <si>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</si>
  <si>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</si>
  <si>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</si>
  <si>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</si>
  <si>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</si>
  <si>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</si>
  <si>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</si>
  <si>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</si>
  <si>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</si>
  <si>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</si>
  <si>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</si>
  <si>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</si>
  <si>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</si>
  <si>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</si>
  <si>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</si>
  <si>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</si>
  <si>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</si>
  <si>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</si>
  <si>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</si>
  <si>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</si>
  <si>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</si>
  <si>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</si>
  <si>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</si>
  <si>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</si>
  <si>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</si>
  <si>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</si>
  <si>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</si>
  <si>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</si>
  <si>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</si>
  <si>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</si>
  <si>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</si>
  <si>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</si>
  <si>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</si>
  <si>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</si>
  <si>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</si>
  <si>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</si>
  <si>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</si>
  <si>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</si>
  <si>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</si>
  <si>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</si>
  <si>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</si>
  <si>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</si>
  <si>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</si>
  <si>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</si>
  <si>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</si>
  <si>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</si>
  <si>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</si>
  <si>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</si>
  <si>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</si>
  <si>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</si>
  <si>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</si>
  <si>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</si>
  <si>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</si>
  <si>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</si>
  <si>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</si>
  <si>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</si>
  <si>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</si>
  <si>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</si>
  <si>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</si>
  <si>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</si>
  <si>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</si>
  <si>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</si>
  <si>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</si>
  <si>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</si>
  <si>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</si>
  <si>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</si>
  <si>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</si>
  <si>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</si>
  <si>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</si>
  <si>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</si>
  <si>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</si>
  <si>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</si>
  <si>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</si>
  <si>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</si>
  <si>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</si>
  <si>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</si>
  <si>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</si>
  <si>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</si>
  <si>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</si>
  <si>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</si>
  <si>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</si>
  <si>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</si>
  <si>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</si>
  <si>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</si>
  <si>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</si>
  <si>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</si>
  <si>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</si>
  <si>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</si>
  <si>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</si>
  <si>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</si>
  <si>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</si>
  <si>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</si>
  <si>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</si>
  <si>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</si>
  <si>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</si>
  <si>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</si>
  <si>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</si>
  <si>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</si>
  <si>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</si>
  <si>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</si>
  <si>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</si>
  <si>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</si>
  <si>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</si>
  <si>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</si>
  <si>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</si>
  <si>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</si>
  <si>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</si>
  <si>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</si>
  <si>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</si>
  <si>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</si>
  <si>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</si>
  <si>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</si>
  <si>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</si>
  <si>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</si>
  <si>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</si>
  <si>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</si>
  <si>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</si>
  <si>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</si>
  <si>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</si>
  <si>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</si>
  <si>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</si>
  <si>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</si>
  <si>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</si>
  <si>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</si>
  <si>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</si>
  <si>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</si>
  <si>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</si>
  <si>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</si>
  <si>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</si>
  <si>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</si>
  <si>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</si>
  <si>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</si>
  <si>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</si>
  <si>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</si>
  <si>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</si>
  <si>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</si>
  <si>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</si>
  <si>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</si>
  <si>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</si>
  <si>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</si>
  <si>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</si>
  <si>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</si>
  <si>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</si>
  <si>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</si>
  <si>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</si>
  <si>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</si>
  <si>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</si>
  <si>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</si>
  <si>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</si>
  <si>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</si>
  <si>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</si>
  <si>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</si>
  <si>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</si>
  <si>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</si>
  <si>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</si>
  <si>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</si>
  <si>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</si>
  <si>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</si>
  <si>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</si>
  <si>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</si>
  <si>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</si>
  <si>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</si>
  <si>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</si>
  <si>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</si>
  <si>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</si>
  <si>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</si>
  <si>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</si>
  <si>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</si>
  <si>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</si>
  <si>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</si>
  <si>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</si>
  <si>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</si>
  <si>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</si>
  <si>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</si>
  <si>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</si>
  <si>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</si>
  <si>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</si>
  <si>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</si>
  <si>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</si>
  <si>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</si>
  <si>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</si>
  <si>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</si>
  <si>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</si>
  <si>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</si>
  <si>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</si>
  <si>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</si>
  <si>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</si>
  <si>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</si>
  <si>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</si>
  <si>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</si>
  <si>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</si>
  <si>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</si>
  <si>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</si>
  <si>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</si>
  <si>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</si>
  <si>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</si>
  <si>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</si>
  <si>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</si>
  <si>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</si>
  <si>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</si>
  <si>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</si>
  <si>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</si>
  <si>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</si>
  <si>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</si>
  <si>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</si>
  <si>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</si>
  <si>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</si>
  <si>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</si>
  <si>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</si>
  <si>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</si>
  <si>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</si>
  <si>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</si>
  <si>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</si>
  <si>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</si>
  <si>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</si>
  <si>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</si>
  <si>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</si>
  <si>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</si>
  <si>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</si>
  <si>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</si>
  <si>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</si>
  <si>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</si>
  <si>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</si>
  <si>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</si>
  <si>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</si>
  <si>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</si>
  <si>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</si>
  <si>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</si>
  <si>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</si>
  <si>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</si>
  <si>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</si>
  <si>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</si>
  <si>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</si>
  <si>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</si>
  <si>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</si>
  <si>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</si>
  <si>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</si>
  <si>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</si>
  <si>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</si>
  <si>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</si>
  <si>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</si>
  <si>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</si>
  <si>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</si>
  <si>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</si>
  <si>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</si>
  <si>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</si>
  <si>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</si>
  <si>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</si>
  <si>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</si>
  <si>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</si>
  <si>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</si>
  <si>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</si>
  <si>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</si>
  <si>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</si>
  <si>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</si>
  <si>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</si>
  <si>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</si>
  <si>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</si>
  <si>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</si>
  <si>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</si>
  <si>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</si>
  <si>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</si>
  <si>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</si>
  <si>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</si>
  <si>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</si>
  <si>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</si>
  <si>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</si>
  <si>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</si>
  <si>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</si>
  <si>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</si>
  <si>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</si>
  <si>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</si>
  <si>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</si>
  <si>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</si>
  <si>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</si>
  <si>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</si>
  <si>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</si>
  <si>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</si>
  <si>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</si>
  <si>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</si>
  <si>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</si>
  <si>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</si>
  <si>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</si>
  <si>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</si>
  <si>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</si>
  <si>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</si>
  <si>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</si>
  <si>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</si>
  <si>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</si>
  <si>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</si>
  <si>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</si>
  <si>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</si>
  <si>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</si>
  <si>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</si>
  <si>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</si>
  <si>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</si>
  <si>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</si>
  <si>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</si>
  <si>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</si>
  <si>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</si>
  <si>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</si>
  <si>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</si>
  <si>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</si>
  <si>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</si>
  <si>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</si>
  <si>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</si>
  <si>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</si>
  <si>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</si>
  <si>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</si>
  <si>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</si>
  <si>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</si>
  <si>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</si>
  <si>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</si>
  <si>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</si>
  <si>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</si>
  <si>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</si>
  <si>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</si>
  <si>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</si>
  <si>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</si>
  <si>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</si>
  <si>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</si>
  <si>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</si>
  <si>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</si>
  <si>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</si>
  <si>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</si>
  <si>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</si>
  <si>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</si>
  <si>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</si>
  <si>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</si>
  <si>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</si>
  <si>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</si>
  <si>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</si>
  <si>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</si>
  <si>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</si>
  <si>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</si>
  <si>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</si>
  <si>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</si>
  <si>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</si>
  <si>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</si>
  <si>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</si>
  <si>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</si>
  <si>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</si>
  <si>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</si>
  <si>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</si>
  <si>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</si>
  <si>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</si>
  <si>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</si>
  <si>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</si>
  <si>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</si>
  <si>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</si>
  <si>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</si>
  <si>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</si>
  <si>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</si>
  <si>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</si>
  <si>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</si>
  <si>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</si>
  <si>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</si>
  <si>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</si>
  <si>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</si>
  <si>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</si>
  <si>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</si>
  <si>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</si>
  <si>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</si>
  <si>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</si>
  <si>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</si>
  <si>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</si>
  <si>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</si>
  <si>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</si>
  <si>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</si>
  <si>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</si>
  <si>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</si>
  <si>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</si>
  <si>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</si>
  <si>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</si>
  <si>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</si>
  <si>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</si>
  <si>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</si>
  <si>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</si>
  <si>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</si>
  <si>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</si>
  <si>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</si>
  <si>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</si>
  <si>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</si>
  <si>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</si>
  <si>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</si>
  <si>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</si>
  <si>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</si>
  <si>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</si>
  <si>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</si>
  <si>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</si>
  <si>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</si>
  <si>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</si>
  <si>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</si>
  <si>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</si>
  <si>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</si>
  <si>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</si>
  <si>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</si>
  <si>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</si>
  <si>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</si>
  <si>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</si>
  <si>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</si>
  <si>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</si>
  <si>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</si>
  <si>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</si>
  <si>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</si>
  <si>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</si>
  <si>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</si>
  <si>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</si>
  <si>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</si>
  <si>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</si>
  <si>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</si>
  <si>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</si>
  <si>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</si>
  <si>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</si>
  <si>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</si>
  <si>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</si>
  <si>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</si>
  <si>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</si>
  <si>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</si>
  <si>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</si>
  <si>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</si>
  <si>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</si>
  <si>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</si>
  <si>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</si>
  <si>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</si>
  <si>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</si>
  <si>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</si>
  <si>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</si>
  <si>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</si>
  <si>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</si>
  <si>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</si>
  <si>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</si>
  <si>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</si>
  <si>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</si>
  <si>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</si>
  <si>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</si>
  <si>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</si>
  <si>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</si>
  <si>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</si>
  <si>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</si>
  <si>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</si>
  <si>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</si>
  <si>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</si>
  <si>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</si>
  <si>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</si>
  <si>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</si>
  <si>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</si>
  <si>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</si>
  <si>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</si>
  <si>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</si>
  <si>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</si>
  <si>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</si>
  <si>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</si>
  <si>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</si>
  <si>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</si>
  <si>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</si>
  <si>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</si>
  <si>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</si>
  <si>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</si>
  <si>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</si>
  <si>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</si>
  <si>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</si>
  <si>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</si>
  <si>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</si>
  <si>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</si>
  <si>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</si>
  <si>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</si>
  <si>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</si>
  <si>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</si>
  <si>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</si>
  <si>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</si>
  <si>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</si>
  <si>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</si>
  <si>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</si>
  <si>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</si>
  <si>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</si>
  <si>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</si>
  <si>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</si>
  <si>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</si>
  <si>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</si>
  <si>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</si>
  <si>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</si>
  <si>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</si>
  <si>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</si>
  <si>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</si>
  <si>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</si>
  <si>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</si>
  <si>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</si>
  <si>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</si>
  <si>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</si>
  <si>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</si>
  <si>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</si>
  <si>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</si>
  <si>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</si>
  <si>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</si>
  <si>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</si>
  <si>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</si>
  <si>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</si>
  <si>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</si>
  <si>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</si>
  <si>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</si>
  <si>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</si>
  <si>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</si>
  <si>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</si>
  <si>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</si>
  <si>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</si>
  <si>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</si>
  <si>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</si>
  <si>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</si>
  <si>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</si>
  <si>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</si>
  <si>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</si>
  <si>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</si>
  <si>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</si>
  <si>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</si>
  <si>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</si>
  <si>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</si>
  <si>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</si>
  <si>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</si>
  <si>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</si>
  <si>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</si>
  <si>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</si>
  <si>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</si>
  <si>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</si>
  <si>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</si>
  <si>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</si>
  <si>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</si>
  <si>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</si>
  <si>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</si>
  <si>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</si>
  <si>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</si>
  <si>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</si>
  <si>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</si>
  <si>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</si>
  <si>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</si>
  <si>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</si>
  <si>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</si>
  <si>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</si>
  <si>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</si>
  <si>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</si>
  <si>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</si>
  <si>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</si>
  <si>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</si>
  <si>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</si>
  <si>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</si>
  <si>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</si>
  <si>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</si>
  <si>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</si>
  <si>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</si>
  <si>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</si>
  <si>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</si>
  <si>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</si>
  <si>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</si>
  <si>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</si>
  <si>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</si>
  <si>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</si>
  <si>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</si>
  <si>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</si>
  <si>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</si>
  <si>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</si>
  <si>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</si>
  <si>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</si>
  <si>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</si>
  <si>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</si>
  <si>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</si>
  <si>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</si>
  <si>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</si>
  <si>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</si>
  <si>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</si>
  <si>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</si>
  <si>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Alytaus rajono savivaldybė</t>
  </si>
  <si>
    <t>Prienų rajono savivaldybė</t>
  </si>
  <si>
    <t>Varėnos rajono savivaldybė</t>
  </si>
  <si>
    <t>Druskininkų  savivaldybė</t>
  </si>
  <si>
    <t>Aurimas Uldukis</t>
  </si>
  <si>
    <t xml:space="preserve"> Komunalinių atliekų tvarkymas</t>
  </si>
  <si>
    <t>Buvo sukurta ir įdiegta maisto ir virtuvės atliekų apdorojimo bei komposto gamybos infrastruktūra, leidžianti efektyviau tvarkyti biologines atliekas, mažinti jų šalinimą sąvartynuose ir prisidėti prie šiltnamio efektą sukeliančių dujų mažinimo. Įdiegti sprendimai pagerino atliekų tvarkymo kokybę, padidino perdirbimo apimtis ir sudarė galimybes gaminti kompostą kaip pridėtinę vertę turintį produktą, atitinkantį aplinkosauginius reikalavimus.</t>
  </si>
  <si>
    <t>Finansų ir kainodaros padalinio vadovė Nijolė Naujokaitienė</t>
  </si>
  <si>
    <t>0 670 23949; nijole.naujokaitiene@alytausratc.lt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</si>
</sst>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2">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25" fillId="2" borderId="15" xfId="0" applyFont="1" applyFill="1" applyBorder="1" applyAlignment="1" applyProtection="1">
      <alignment horizontal="left" vertical="center"/>
      <protection locked="0"/>
    </xf>
    <xf numFmtId="0" fontId="25" fillId="2" borderId="63" xfId="0" applyFont="1" applyFill="1" applyBorder="1" applyAlignment="1" applyProtection="1">
      <alignment horizontal="left" vertical="center"/>
      <protection locked="0"/>
    </xf>
    <xf numFmtId="0" fontId="25" fillId="2" borderId="38" xfId="0" applyFont="1" applyFill="1" applyBorder="1" applyAlignment="1" applyProtection="1">
      <alignment horizontal="left" vertical="center" wrapText="1"/>
      <protection locked="0"/>
    </xf>
    <xf numFmtId="0" fontId="25" fillId="2" borderId="61" xfId="0" applyFont="1" applyFill="1" applyBorder="1" applyAlignment="1" applyProtection="1">
      <alignment horizontal="left" vertical="center"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31" fillId="0" borderId="0" xfId="0" applyFont="1" applyAlignment="1">
      <alignment horizontal="left" vertical="center"/>
    </xf>
    <xf numFmtId="0" fontId="31" fillId="0" borderId="52" xfId="0" applyFont="1" applyBorder="1" applyAlignment="1">
      <alignment horizontal="left" vertical="center"/>
    </xf>
    <xf numFmtId="0" fontId="26" fillId="0" borderId="0" xfId="0" applyFont="1" applyAlignment="1">
      <alignment horizontal="center" vertical="top" wrapText="1"/>
    </xf>
    <xf numFmtId="0" fontId="26" fillId="0" borderId="52" xfId="0" applyFont="1" applyBorder="1" applyAlignment="1">
      <alignment horizontal="center" vertical="top" wrapText="1"/>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0" xfId="0" applyFont="1" applyFill="1" applyAlignment="1" applyProtection="1">
      <alignment horizontal="left" vertical="top" wrapText="1"/>
      <protection locked="0"/>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7" xfId="0" applyFont="1" applyFill="1" applyBorder="1" applyAlignment="1" applyProtection="1">
      <alignment vertical="center"/>
      <protection locked="0"/>
    </xf>
    <xf numFmtId="0" fontId="30" fillId="2" borderId="37" xfId="0" applyFont="1" applyFill="1" applyBorder="1" applyProtection="1">
      <protection locked="0"/>
    </xf>
    <xf numFmtId="0" fontId="25" fillId="0" borderId="0" xfId="0" applyFont="1" applyAlignment="1">
      <alignment horizontal="left" vertical="center"/>
    </xf>
    <xf numFmtId="0" fontId="30" fillId="0" borderId="0" xfId="0" applyFont="1"/>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26" fillId="0" borderId="0" xfId="0" applyFont="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31" fillId="0" borderId="91" xfId="0" applyFont="1" applyBorder="1" applyAlignment="1">
      <alignment horizontal="left" vertical="center"/>
    </xf>
    <xf numFmtId="0" fontId="25" fillId="2" borderId="91" xfId="0" applyFont="1" applyFill="1" applyBorder="1" applyAlignment="1" applyProtection="1">
      <alignment horizontal="left" vertical="top" wrapText="1"/>
      <protection locked="0"/>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160" xfId="0" applyFont="1" applyFill="1" applyBorder="1" applyAlignment="1" applyProtection="1">
      <alignment horizontal="left" vertical="center" wrapText="1"/>
      <protection locked="0"/>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4" borderId="39" xfId="0" applyFont="1" applyFill="1" applyBorder="1" applyAlignment="1">
      <alignment horizontal="left" wrapText="1"/>
    </xf>
    <xf numFmtId="0" fontId="27" fillId="4" borderId="0" xfId="0" applyFont="1" applyFill="1" applyAlignment="1">
      <alignment horizontal="left" wrapText="1"/>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8" fillId="10" borderId="92" xfId="0" applyFont="1" applyFill="1" applyBorder="1" applyAlignment="1">
      <alignment horizontal="left"/>
    </xf>
    <xf numFmtId="0" fontId="27" fillId="4" borderId="39"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0" fontId="27" fillId="2" borderId="92" xfId="0" applyFont="1" applyFill="1" applyBorder="1" applyAlignment="1" applyProtection="1">
      <alignment horizontal="left"/>
      <protection locked="0"/>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4" borderId="30" xfId="0" applyFont="1" applyFill="1" applyBorder="1" applyAlignment="1">
      <alignment horizontal="left" vertical="top" wrapText="1"/>
    </xf>
    <xf numFmtId="0" fontId="27" fillId="4" borderId="16" xfId="0" applyFont="1" applyFill="1" applyBorder="1" applyAlignment="1">
      <alignment horizontal="left" vertical="top"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43" fillId="9" borderId="163" xfId="0" applyFont="1" applyFill="1" applyBorder="1" applyAlignment="1">
      <alignment horizontal="center" vertical="center" wrapText="1"/>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4" borderId="163" xfId="0" applyFont="1" applyFill="1" applyBorder="1" applyAlignment="1">
      <alignment horizontal="left" vertical="top"/>
    </xf>
    <xf numFmtId="0" fontId="32" fillId="9" borderId="92" xfId="0" applyFont="1" applyFill="1" applyBorder="1" applyAlignment="1">
      <alignment horizontal="center" vertical="center"/>
    </xf>
    <xf numFmtId="0" fontId="32" fillId="9" borderId="92" xfId="0" applyFont="1" applyFill="1" applyBorder="1" applyAlignment="1">
      <alignment horizontal="center" vertical="center" wrapText="1"/>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opLeftCell="A108" zoomScaleNormal="100" zoomScaleSheetLayoutView="85" zoomScalePageLayoutView="60" workbookViewId="0">
      <selection activeCell="C128" sqref="C128:E128"/>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86" t="s">
        <v>584</v>
      </c>
      <c r="E2" s="587"/>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88"/>
      <c r="E3" s="589"/>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88"/>
      <c r="E4" s="589"/>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76" t="s">
        <v>5</v>
      </c>
      <c r="C6" s="577"/>
      <c r="D6" s="577"/>
      <c r="E6" s="578"/>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79" t="s">
        <v>12</v>
      </c>
      <c r="D8" s="579"/>
      <c r="E8" s="580"/>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81" t="str">
        <f>IFERROR(VLOOKUP(C8,$R$1:$T$239,3,FALSE),"")</f>
        <v>Alytaus miesto savivaldybė</v>
      </c>
      <c r="D9" s="581"/>
      <c r="E9" s="582"/>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81">
        <f>IFERROR(VLOOKUP(C8,$R$2:$S$239,2,FALSE),"")</f>
        <v>250135860</v>
      </c>
      <c r="D10" s="581"/>
      <c r="E10" s="582"/>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92" t="str">
        <f>IFERROR(VLOOKUP(C8,$R$2:$V$239,5,FALSE),"")</f>
        <v>RATC</v>
      </c>
      <c r="D11" s="592"/>
      <c r="E11" s="593"/>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90" t="s">
        <v>618</v>
      </c>
      <c r="D12" s="590"/>
      <c r="E12" s="591"/>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70" t="s">
        <v>36</v>
      </c>
      <c r="D14" s="571"/>
      <c r="E14" s="57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73" t="s">
        <v>330</v>
      </c>
      <c r="D15" s="573"/>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4" t="s">
        <v>430</v>
      </c>
      <c r="D16" s="583"/>
      <c r="E16" s="150">
        <v>0.31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4" t="s">
        <v>614</v>
      </c>
      <c r="D17" s="583"/>
      <c r="E17" s="150">
        <v>0.12</v>
      </c>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4" t="s">
        <v>615</v>
      </c>
      <c r="D18" s="595"/>
      <c r="E18" s="150">
        <v>0.14000000000000001</v>
      </c>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4" t="s">
        <v>616</v>
      </c>
      <c r="D19" s="595"/>
      <c r="E19" s="150">
        <v>0.14000000000000001</v>
      </c>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4" t="s">
        <v>617</v>
      </c>
      <c r="D20" s="595"/>
      <c r="E20" s="150">
        <v>0.14000000000000001</v>
      </c>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66" t="s">
        <v>68</v>
      </c>
      <c r="D21" s="567"/>
      <c r="E21" s="151">
        <f>100%-SUM(E16:E20)</f>
        <v>0.14999999999999991</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601">
        <v>1</v>
      </c>
      <c r="D23" s="601"/>
      <c r="E23" s="602"/>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84"/>
      <c r="D24" s="584"/>
      <c r="E24" s="585"/>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606"/>
      <c r="D26" s="606"/>
      <c r="E26" s="607"/>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608"/>
      <c r="D27" s="608"/>
      <c r="E27" s="609"/>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5" t="s">
        <v>79</v>
      </c>
      <c r="D29" s="545"/>
      <c r="E29" s="546"/>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604" t="s">
        <v>80</v>
      </c>
      <c r="D30" s="604"/>
      <c r="E30" s="605"/>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1" t="s">
        <v>82</v>
      </c>
      <c r="D31" s="551"/>
      <c r="E31" s="552"/>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55" t="s">
        <v>84</v>
      </c>
      <c r="D32" s="555"/>
      <c r="E32" s="556"/>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9681</v>
      </c>
      <c r="D34" s="33"/>
      <c r="E34" s="161">
        <v>10210.1</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8425</v>
      </c>
      <c r="D35" s="33"/>
      <c r="E35" s="162">
        <v>8994.2999999999993</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1256</v>
      </c>
      <c r="D36" s="33"/>
      <c r="E36" s="164">
        <f>+E34-E35</f>
        <v>1215.8000000000011</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1020.7</v>
      </c>
      <c r="D38" s="47"/>
      <c r="E38" s="165">
        <v>1010.4</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235.29999999999995</v>
      </c>
      <c r="D39" s="33"/>
      <c r="E39" s="453">
        <f>+E36-E37-E38</f>
        <v>205.40000000000111</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c r="D41" s="48"/>
      <c r="E41" s="166"/>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-128.19999999999999</v>
      </c>
      <c r="D42" s="33"/>
      <c r="E42" s="167">
        <f>E43-E44</f>
        <v>-41.300000000000004</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v>40</v>
      </c>
      <c r="D43" s="47"/>
      <c r="E43" s="169">
        <v>44.9</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168.2</v>
      </c>
      <c r="D44" s="47"/>
      <c r="E44" s="348">
        <v>86.2</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c r="D45" s="47"/>
      <c r="E45" s="349"/>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107.09999999999997</v>
      </c>
      <c r="D46" s="47"/>
      <c r="E46" s="177">
        <f>+E39+E41+E42+E40</f>
        <v>164.1000000000011</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c r="D47" s="48"/>
      <c r="E47" s="171"/>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107.09999999999997</v>
      </c>
      <c r="D48" s="33"/>
      <c r="E48" s="164">
        <f>E46-E47</f>
        <v>164.1000000000011</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5" t="s">
        <v>79</v>
      </c>
      <c r="D50" s="545"/>
      <c r="E50" s="546"/>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v>162.9</v>
      </c>
      <c r="D52" s="37"/>
      <c r="E52" s="169">
        <v>126.6</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23313.9</v>
      </c>
      <c r="D53" s="47"/>
      <c r="E53" s="175">
        <v>20824.5</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23476.800000000003</v>
      </c>
      <c r="D56" s="33"/>
      <c r="E56" s="351">
        <f>SUM(E52:E55)</f>
        <v>20951.099999999999</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178.87569999999999</v>
      </c>
      <c r="D58" s="47"/>
      <c r="E58" s="169">
        <v>204.5</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1987.7</v>
      </c>
      <c r="D59" s="47"/>
      <c r="E59" s="175">
        <v>2167.5</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c r="D60" s="47"/>
      <c r="E60" s="175"/>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1274.2</v>
      </c>
      <c r="D65" s="47"/>
      <c r="E65" s="170">
        <v>1387.1</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3440.7757000000001</v>
      </c>
      <c r="D66" s="33"/>
      <c r="E66" s="177">
        <f>SUM(E58:E59,E61,E65)</f>
        <v>3759.1</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v>166.2</v>
      </c>
      <c r="D68" s="48"/>
      <c r="E68" s="182">
        <v>233.8</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27083.775700000002</v>
      </c>
      <c r="D72" s="33"/>
      <c r="E72" s="177">
        <f>SUM(E56,E66,E68,E70)</f>
        <v>24943.999999999996</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463.4</v>
      </c>
      <c r="D74" s="47"/>
      <c r="E74" s="175">
        <v>463.4</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c r="D75" s="47"/>
      <c r="E75" s="175"/>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v>5619.3</v>
      </c>
      <c r="D79" s="47"/>
      <c r="E79" s="175">
        <v>5307.1</v>
      </c>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81.099999999999994</v>
      </c>
      <c r="D80" s="47"/>
      <c r="E80" s="175">
        <v>81.099999999999994</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81.099999999999994</v>
      </c>
      <c r="D81" s="47"/>
      <c r="E81" s="175">
        <v>81.099999999999994</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1404.4</v>
      </c>
      <c r="D82" s="47"/>
      <c r="E82" s="175">
        <v>1880.7</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7568.2000000000007</v>
      </c>
      <c r="D83" s="33"/>
      <c r="E83" s="177">
        <f>SUM(E74,E76:E80,E82:E82)</f>
        <v>7732.3</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v>11109.4</v>
      </c>
      <c r="D85" s="57"/>
      <c r="E85" s="187">
        <v>9410.4</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v>3061.8</v>
      </c>
      <c r="D87" s="48"/>
      <c r="E87" s="171">
        <v>3137.7</v>
      </c>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v>3021.8</v>
      </c>
      <c r="D89" s="47"/>
      <c r="E89" s="175">
        <v>2445.3000000000002</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v>2954.6</v>
      </c>
      <c r="D91" s="47"/>
      <c r="E91" s="175">
        <v>2393.3258000000001</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2322.6</v>
      </c>
      <c r="D92" s="47"/>
      <c r="E92" s="175">
        <v>2218.3271</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v>409.8</v>
      </c>
      <c r="D93" s="47"/>
      <c r="E93" s="175">
        <v>565.5471</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v>959.6</v>
      </c>
      <c r="D94" s="47"/>
      <c r="E94" s="175">
        <v>565.32690000000002</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5344.4</v>
      </c>
      <c r="D96" s="33"/>
      <c r="E96" s="177">
        <f>SUM(E89,E92)</f>
        <v>4663.6270999999997</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27083.799999999996</v>
      </c>
      <c r="D102" s="33"/>
      <c r="E102" s="177">
        <f>SUM(E83,E85,E87,E96,E98,E100)</f>
        <v>24944.027099999999</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5" t="s">
        <v>79</v>
      </c>
      <c r="D108" s="545"/>
      <c r="E108" s="546"/>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1183</v>
      </c>
      <c r="D110" s="48"/>
      <c r="E110" s="360">
        <v>1152</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931</v>
      </c>
      <c r="D111" s="33"/>
      <c r="E111" s="361">
        <v>726</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c r="D112" s="33"/>
      <c r="E112" s="362"/>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129</v>
      </c>
      <c r="D116" s="132"/>
      <c r="E116" s="364">
        <v>128</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24</v>
      </c>
      <c r="D117" s="47"/>
      <c r="E117" s="362">
        <v>24</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132</v>
      </c>
      <c r="D118" s="33"/>
      <c r="E118" s="362">
        <v>128</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v>47.2</v>
      </c>
      <c r="D119" s="357"/>
      <c r="E119" s="365">
        <v>47.7</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9"/>
      <c r="D121" s="559"/>
      <c r="E121" s="597"/>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98">
        <v>46139</v>
      </c>
      <c r="D126" s="598"/>
      <c r="E126" s="599"/>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47" t="s">
        <v>621</v>
      </c>
      <c r="D127" s="547"/>
      <c r="E127" s="600"/>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9" t="s">
        <v>622</v>
      </c>
      <c r="D128" s="549"/>
      <c r="E128" s="603"/>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3"/>
      <c r="D129" s="553"/>
      <c r="E129" s="59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23:E23"/>
    <mergeCell ref="C128:E128"/>
    <mergeCell ref="C29:E29"/>
    <mergeCell ref="C30:E30"/>
    <mergeCell ref="C26:E26"/>
    <mergeCell ref="C27:E27"/>
    <mergeCell ref="C129:E129"/>
    <mergeCell ref="C121:E121"/>
    <mergeCell ref="C31:E31"/>
    <mergeCell ref="C32:E32"/>
    <mergeCell ref="C126:E126"/>
    <mergeCell ref="C127:E127"/>
    <mergeCell ref="C50:E50"/>
    <mergeCell ref="C108:E108"/>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612"/>
      <c r="E2" s="612"/>
      <c r="F2" s="116"/>
      <c r="G2" s="116"/>
    </row>
    <row r="3" spans="1:7" ht="29.25" customHeight="1" x14ac:dyDescent="0.2">
      <c r="A3" s="116"/>
      <c r="B3" s="63"/>
      <c r="C3" s="63"/>
      <c r="D3" s="613" t="s">
        <v>325</v>
      </c>
      <c r="E3" s="613"/>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77" t="s">
        <v>327</v>
      </c>
      <c r="C6" s="577"/>
      <c r="D6" s="577"/>
      <c r="E6" s="577"/>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11" t="str">
        <f>'Finansiniai duomenys'!C8</f>
        <v>UAB Alytaus regiono atliekų tvarkymo centras</v>
      </c>
      <c r="D9" s="611"/>
      <c r="E9" s="611"/>
      <c r="F9" s="116"/>
      <c r="G9" s="116"/>
    </row>
    <row r="10" spans="1:7" x14ac:dyDescent="0.2">
      <c r="A10" s="116"/>
      <c r="B10" s="84" t="s">
        <v>9</v>
      </c>
      <c r="C10" s="581" t="str">
        <f>'Finansiniai duomenys'!C9</f>
        <v>Alytaus miesto savivaldybė</v>
      </c>
      <c r="D10" s="581"/>
      <c r="E10" s="581"/>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81" t="e">
        <f>'Finansiniai duomenys'!#REF!</f>
        <v>#REF!</v>
      </c>
      <c r="D14" s="581"/>
      <c r="E14" s="581"/>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81">
        <f>'Finansiniai duomenys'!C10</f>
        <v>250135860</v>
      </c>
      <c r="D27" s="581"/>
      <c r="E27" s="581"/>
      <c r="F27" s="116"/>
      <c r="G27" s="116"/>
    </row>
    <row r="28" spans="1:9" x14ac:dyDescent="0.2">
      <c r="A28" s="116"/>
      <c r="B28" s="34" t="s">
        <v>16</v>
      </c>
      <c r="C28" s="581" t="e">
        <f>'Finansiniai duomenys'!#REF!</f>
        <v>#REF!</v>
      </c>
      <c r="D28" s="581"/>
      <c r="E28" s="581"/>
      <c r="F28" s="116"/>
      <c r="G28" s="116"/>
    </row>
    <row r="29" spans="1:9" x14ac:dyDescent="0.2">
      <c r="A29" s="116"/>
      <c r="B29" s="34" t="s">
        <v>20</v>
      </c>
      <c r="C29" s="581" t="e">
        <f>'Finansiniai duomenys'!#REF!</f>
        <v>#REF!</v>
      </c>
      <c r="D29" s="581"/>
      <c r="E29" s="581"/>
      <c r="F29" s="116"/>
      <c r="G29" s="116"/>
      <c r="H29" s="33" t="s">
        <v>26</v>
      </c>
      <c r="I29" s="33"/>
    </row>
    <row r="30" spans="1:9" x14ac:dyDescent="0.2">
      <c r="A30" s="116"/>
      <c r="B30" s="34"/>
      <c r="C30" s="581" t="e">
        <f>'Finansiniai duomenys'!#REF!</f>
        <v>#REF!</v>
      </c>
      <c r="D30" s="581"/>
      <c r="E30" s="581"/>
      <c r="F30" s="116"/>
      <c r="G30" s="116"/>
      <c r="H30" s="33" t="s">
        <v>30</v>
      </c>
      <c r="I30" s="33"/>
    </row>
    <row r="31" spans="1:9" x14ac:dyDescent="0.2">
      <c r="A31" s="116"/>
      <c r="B31" s="34" t="s">
        <v>25</v>
      </c>
      <c r="C31" s="581" t="e">
        <f>'Finansiniai duomenys'!#REF!</f>
        <v>#REF!</v>
      </c>
      <c r="D31" s="581"/>
      <c r="E31" s="581"/>
      <c r="F31" s="116"/>
      <c r="G31" s="116"/>
      <c r="H31" s="33" t="s">
        <v>33</v>
      </c>
      <c r="I31" s="33"/>
    </row>
    <row r="32" spans="1:9" x14ac:dyDescent="0.2">
      <c r="A32" s="116"/>
      <c r="B32" s="34" t="s">
        <v>29</v>
      </c>
      <c r="C32" s="610" t="e">
        <f>'Finansiniai duomenys'!#REF!</f>
        <v>#REF!</v>
      </c>
      <c r="D32" s="610"/>
      <c r="E32" s="610"/>
      <c r="F32" s="116"/>
      <c r="G32" s="116"/>
      <c r="H32" s="33" t="s">
        <v>329</v>
      </c>
      <c r="I32" s="33"/>
    </row>
    <row r="33" spans="1:9" x14ac:dyDescent="0.2">
      <c r="A33" s="116"/>
      <c r="B33" s="34"/>
      <c r="C33" s="34"/>
      <c r="D33" s="34"/>
      <c r="E33" s="34"/>
      <c r="F33" s="116"/>
      <c r="G33" s="116"/>
      <c r="H33" s="33" t="s">
        <v>42</v>
      </c>
      <c r="I33" s="33"/>
    </row>
    <row r="34" spans="1:9" x14ac:dyDescent="0.2">
      <c r="A34" s="116"/>
      <c r="B34" s="34"/>
      <c r="C34" s="570" t="s">
        <v>36</v>
      </c>
      <c r="D34" s="571"/>
      <c r="E34" s="571"/>
      <c r="F34" s="116"/>
      <c r="G34" s="116"/>
      <c r="H34" s="33" t="s">
        <v>46</v>
      </c>
      <c r="I34" s="33"/>
    </row>
    <row r="35" spans="1:9" x14ac:dyDescent="0.2">
      <c r="A35" s="116"/>
      <c r="B35" s="34" t="s">
        <v>40</v>
      </c>
      <c r="C35" s="573" t="s">
        <v>330</v>
      </c>
      <c r="D35" s="573"/>
      <c r="E35" s="67" t="s">
        <v>41</v>
      </c>
      <c r="F35" s="116"/>
      <c r="G35" s="116"/>
      <c r="H35" s="33" t="s">
        <v>50</v>
      </c>
      <c r="I35" s="33"/>
    </row>
    <row r="36" spans="1:9" x14ac:dyDescent="0.2">
      <c r="A36" s="116"/>
      <c r="B36" s="85" t="s">
        <v>45</v>
      </c>
      <c r="C36" s="614" t="str">
        <f>'Finansiniai duomenys'!C16</f>
        <v>Alytaus miesto savivaldybė</v>
      </c>
      <c r="D36" s="615"/>
      <c r="E36" s="117">
        <f>'Finansiniai duomenys'!E16</f>
        <v>0.31</v>
      </c>
      <c r="F36" s="116"/>
      <c r="G36" s="116"/>
      <c r="H36" s="33" t="s">
        <v>54</v>
      </c>
      <c r="I36" s="33"/>
    </row>
    <row r="37" spans="1:9" x14ac:dyDescent="0.2">
      <c r="A37" s="116"/>
      <c r="B37" s="85" t="s">
        <v>49</v>
      </c>
      <c r="C37" s="614" t="str">
        <f>'Finansiniai duomenys'!C17</f>
        <v>Alytaus rajono savivaldybė</v>
      </c>
      <c r="D37" s="615"/>
      <c r="E37" s="117">
        <f>'Finansiniai duomenys'!E17</f>
        <v>0.12</v>
      </c>
      <c r="F37" s="116"/>
      <c r="G37" s="116"/>
      <c r="H37" s="33" t="s">
        <v>57</v>
      </c>
      <c r="I37" s="33"/>
    </row>
    <row r="38" spans="1:9" x14ac:dyDescent="0.2">
      <c r="A38" s="116"/>
      <c r="B38" s="85" t="s">
        <v>53</v>
      </c>
      <c r="C38" s="614" t="e">
        <f>'Finansiniai duomenys'!#REF!</f>
        <v>#REF!</v>
      </c>
      <c r="D38" s="615"/>
      <c r="E38" s="117" t="e">
        <f>'Finansiniai duomenys'!#REF!</f>
        <v>#REF!</v>
      </c>
      <c r="F38" s="116"/>
      <c r="G38" s="116"/>
      <c r="H38" s="29" t="s">
        <v>60</v>
      </c>
      <c r="I38" s="33"/>
    </row>
    <row r="39" spans="1:9" x14ac:dyDescent="0.2">
      <c r="A39" s="116"/>
      <c r="B39" s="85" t="s">
        <v>56</v>
      </c>
      <c r="C39" s="614" t="e">
        <f>'Finansiniai duomenys'!#REF!</f>
        <v>#REF!</v>
      </c>
      <c r="D39" s="615"/>
      <c r="E39" s="117" t="e">
        <f>'Finansiniai duomenys'!#REF!</f>
        <v>#REF!</v>
      </c>
      <c r="F39" s="116"/>
      <c r="G39" s="116"/>
      <c r="H39" s="29" t="s">
        <v>62</v>
      </c>
    </row>
    <row r="40" spans="1:9" x14ac:dyDescent="0.2">
      <c r="A40" s="116"/>
      <c r="B40" s="85" t="s">
        <v>59</v>
      </c>
      <c r="C40" s="614" t="e">
        <f>'Finansiniai duomenys'!#REF!</f>
        <v>#REF!</v>
      </c>
      <c r="D40" s="615"/>
      <c r="E40" s="117" t="e">
        <f>'Finansiniai duomenys'!#REF!</f>
        <v>#REF!</v>
      </c>
      <c r="F40" s="116"/>
      <c r="G40" s="116"/>
    </row>
    <row r="41" spans="1:9" x14ac:dyDescent="0.2">
      <c r="A41" s="116"/>
      <c r="B41" s="85" t="s">
        <v>67</v>
      </c>
      <c r="C41" s="566" t="s">
        <v>68</v>
      </c>
      <c r="D41" s="567"/>
      <c r="E41" s="68" t="e">
        <f>100%-SUM(E36:E40)</f>
        <v>#REF!</v>
      </c>
      <c r="F41" s="116"/>
      <c r="G41" s="116"/>
    </row>
    <row r="42" spans="1:9" x14ac:dyDescent="0.2">
      <c r="A42" s="116"/>
      <c r="B42" s="85"/>
      <c r="C42" s="69"/>
      <c r="D42" s="69"/>
      <c r="E42" s="69"/>
      <c r="F42" s="116"/>
      <c r="G42" s="116"/>
    </row>
    <row r="43" spans="1:9" x14ac:dyDescent="0.2">
      <c r="A43" s="116"/>
      <c r="B43" s="69" t="s">
        <v>70</v>
      </c>
      <c r="C43" s="616">
        <f>'Finansiniai duomenys'!C23</f>
        <v>1</v>
      </c>
      <c r="D43" s="616"/>
      <c r="E43" s="616"/>
      <c r="F43" s="116"/>
      <c r="G43" s="116"/>
    </row>
    <row r="44" spans="1:9" ht="24" x14ac:dyDescent="0.2">
      <c r="A44" s="116"/>
      <c r="B44" s="86" t="s">
        <v>331</v>
      </c>
      <c r="C44" s="617">
        <f>'Finansiniai duomenys'!C24</f>
        <v>0</v>
      </c>
      <c r="D44" s="617"/>
      <c r="E44" s="617"/>
      <c r="F44" s="116"/>
      <c r="G44" s="116"/>
    </row>
    <row r="45" spans="1:9" x14ac:dyDescent="0.2">
      <c r="A45" s="116"/>
      <c r="B45" s="34"/>
      <c r="C45" s="69"/>
      <c r="D45" s="69"/>
      <c r="E45" s="69"/>
      <c r="F45" s="116"/>
      <c r="G45" s="116"/>
    </row>
    <row r="46" spans="1:9" ht="24" x14ac:dyDescent="0.2">
      <c r="A46" s="116"/>
      <c r="B46" s="87" t="s">
        <v>74</v>
      </c>
      <c r="C46" s="618" t="e">
        <f>'Finansiniai duomenys'!#REF!</f>
        <v>#REF!</v>
      </c>
      <c r="D46" s="618"/>
      <c r="E46" s="618"/>
      <c r="F46" s="116"/>
      <c r="G46" s="116"/>
    </row>
    <row r="47" spans="1:9" ht="41.25" customHeight="1" x14ac:dyDescent="0.2">
      <c r="A47" s="116"/>
      <c r="B47" s="87" t="s">
        <v>76</v>
      </c>
      <c r="C47" s="619" t="e">
        <f>'Finansiniai duomenys'!#REF!</f>
        <v>#REF!</v>
      </c>
      <c r="D47" s="619"/>
      <c r="E47" s="619"/>
      <c r="F47" s="116"/>
      <c r="G47" s="116"/>
    </row>
    <row r="48" spans="1:9" x14ac:dyDescent="0.2">
      <c r="A48" s="116"/>
      <c r="B48" s="34"/>
      <c r="C48" s="69"/>
      <c r="D48" s="69"/>
      <c r="E48" s="69"/>
      <c r="F48" s="116"/>
      <c r="G48" s="116"/>
    </row>
    <row r="49" spans="1:12" ht="24.6" customHeight="1" x14ac:dyDescent="0.2">
      <c r="A49" s="116"/>
      <c r="B49" s="34"/>
      <c r="C49" s="545" t="s">
        <v>79</v>
      </c>
      <c r="D49" s="545"/>
      <c r="E49" s="545"/>
      <c r="F49" s="116"/>
      <c r="G49" s="116"/>
      <c r="H49" s="35"/>
    </row>
    <row r="50" spans="1:12" s="35" customFormat="1" ht="12" customHeight="1" x14ac:dyDescent="0.2">
      <c r="A50" s="122"/>
      <c r="B50" s="133"/>
      <c r="C50" s="604"/>
      <c r="D50" s="604"/>
      <c r="E50" s="604"/>
      <c r="F50" s="122"/>
      <c r="G50" s="122"/>
      <c r="H50" s="29"/>
      <c r="K50" s="29"/>
      <c r="L50" s="29"/>
    </row>
    <row r="51" spans="1:12" ht="12" customHeight="1" x14ac:dyDescent="0.2">
      <c r="A51" s="116"/>
      <c r="B51" s="33"/>
      <c r="C51" s="551" t="s">
        <v>82</v>
      </c>
      <c r="D51" s="551"/>
      <c r="E51" s="551"/>
      <c r="F51" s="116"/>
      <c r="G51" s="116"/>
    </row>
    <row r="52" spans="1:12" x14ac:dyDescent="0.2">
      <c r="A52" s="116"/>
      <c r="B52" s="33"/>
      <c r="C52" s="555" t="s">
        <v>84</v>
      </c>
      <c r="D52" s="555"/>
      <c r="E52" s="555"/>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9"/>
      <c r="D139" s="559"/>
      <c r="E139" s="559"/>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98"/>
      <c r="D144" s="598"/>
      <c r="E144" s="598"/>
      <c r="F144" s="116"/>
      <c r="G144" s="116"/>
    </row>
    <row r="145" spans="1:7" x14ac:dyDescent="0.2">
      <c r="A145" s="116"/>
      <c r="B145" s="33" t="s">
        <v>227</v>
      </c>
      <c r="C145" s="547"/>
      <c r="D145" s="547"/>
      <c r="E145" s="547"/>
      <c r="F145" s="116"/>
      <c r="G145" s="116"/>
    </row>
    <row r="146" spans="1:7" ht="24" x14ac:dyDescent="0.2">
      <c r="A146" s="116"/>
      <c r="B146" s="114" t="s">
        <v>229</v>
      </c>
      <c r="C146" s="549"/>
      <c r="D146" s="549"/>
      <c r="E146" s="549"/>
      <c r="F146" s="116"/>
      <c r="G146" s="116"/>
    </row>
    <row r="147" spans="1:7" ht="30" customHeight="1" x14ac:dyDescent="0.2">
      <c r="A147" s="116"/>
      <c r="B147" s="115" t="s">
        <v>347</v>
      </c>
      <c r="C147" s="553"/>
      <c r="D147" s="553"/>
      <c r="E147" s="553"/>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145:E145"/>
    <mergeCell ref="C146:E146"/>
    <mergeCell ref="C147:E147"/>
    <mergeCell ref="C50:E50"/>
    <mergeCell ref="C51:E51"/>
    <mergeCell ref="C52:E52"/>
    <mergeCell ref="C139:E139"/>
    <mergeCell ref="C144:E144"/>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29:E29"/>
    <mergeCell ref="C30:E30"/>
    <mergeCell ref="C31:E31"/>
    <mergeCell ref="C32:E32"/>
    <mergeCell ref="C9:E9"/>
    <mergeCell ref="C10:E10"/>
    <mergeCell ref="C14:E14"/>
    <mergeCell ref="C27:E27"/>
    <mergeCell ref="C28:E28"/>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opLeftCell="A93" zoomScaleNormal="100" workbookViewId="0">
      <selection activeCell="F110" sqref="F110:H110"/>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39" t="s">
        <v>401</v>
      </c>
      <c r="C2" s="640"/>
      <c r="D2" s="640"/>
      <c r="E2" s="640"/>
      <c r="F2" s="640"/>
      <c r="G2" s="629" t="s">
        <v>348</v>
      </c>
      <c r="H2" s="629"/>
      <c r="I2" s="630"/>
    </row>
    <row r="3" spans="2:12" ht="70.5" customHeight="1" x14ac:dyDescent="0.25">
      <c r="B3" s="637" t="s">
        <v>576</v>
      </c>
      <c r="C3" s="638"/>
      <c r="D3" s="638"/>
      <c r="E3" s="638"/>
      <c r="F3" s="638"/>
      <c r="G3" s="368" t="s">
        <v>470</v>
      </c>
      <c r="H3" s="307"/>
      <c r="I3" s="299"/>
    </row>
    <row r="4" spans="2:12" s="12" customFormat="1" x14ac:dyDescent="0.25">
      <c r="B4" s="409" t="s">
        <v>7</v>
      </c>
      <c r="C4" s="633" t="str">
        <f>IF(ISBLANK('Finansiniai duomenys'!C8)," ",'Finansiniai duomenys'!C8)</f>
        <v>UAB Alytaus regiono atliekų tvarkymo centras</v>
      </c>
      <c r="D4" s="633"/>
      <c r="E4" s="633"/>
      <c r="F4" s="633"/>
      <c r="G4" s="633"/>
      <c r="H4" s="633"/>
      <c r="I4" s="632"/>
      <c r="K4"/>
    </row>
    <row r="5" spans="2:12" s="12" customFormat="1" x14ac:dyDescent="0.25">
      <c r="B5" s="409" t="s">
        <v>543</v>
      </c>
      <c r="C5" s="631" t="str">
        <f>IFERROR(VLOOKUP(C4,'Finansiniai duomenys'!R2:T232,3,FALSE),"")</f>
        <v>Alytaus miesto savivaldybė</v>
      </c>
      <c r="D5" s="631"/>
      <c r="E5" s="631"/>
      <c r="F5" s="631"/>
      <c r="G5" s="631"/>
      <c r="H5" s="631"/>
      <c r="I5" s="632"/>
      <c r="K5"/>
    </row>
    <row r="6" spans="2:12" s="12" customFormat="1" x14ac:dyDescent="0.25">
      <c r="B6" s="409" t="s">
        <v>13</v>
      </c>
      <c r="C6" s="631">
        <f>IFERROR(VLOOKUP(C4,'Finansiniai duomenys'!R2:T232,2,FALSE),"")</f>
        <v>250135860</v>
      </c>
      <c r="D6" s="631"/>
      <c r="E6" s="631"/>
      <c r="F6" s="631"/>
      <c r="G6" s="631"/>
      <c r="H6" s="631"/>
      <c r="I6" s="632"/>
      <c r="K6"/>
    </row>
    <row r="7" spans="2:12" x14ac:dyDescent="0.25">
      <c r="B7" s="409" t="s">
        <v>20</v>
      </c>
      <c r="C7" s="631" t="str">
        <f>IFERROR(VLOOKUP(C4,'Finansiniai duomenys'!R2:V232,5,FALSE),"")</f>
        <v>RATC</v>
      </c>
      <c r="D7" s="631"/>
      <c r="E7" s="631"/>
      <c r="F7" s="631"/>
      <c r="G7" s="631"/>
      <c r="H7" s="631"/>
      <c r="I7" s="632"/>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9681</v>
      </c>
      <c r="G13" s="82"/>
      <c r="H13" s="522">
        <f>'Finansiniai duomenys'!E34</f>
        <v>10210.1</v>
      </c>
      <c r="I13" s="299"/>
    </row>
    <row r="14" spans="2:12" x14ac:dyDescent="0.25">
      <c r="B14" s="480"/>
      <c r="C14" s="478" t="s">
        <v>530</v>
      </c>
      <c r="D14" s="524" t="s">
        <v>619</v>
      </c>
      <c r="E14" s="82"/>
      <c r="F14" s="523">
        <v>8352.7999999999993</v>
      </c>
      <c r="G14" s="82"/>
      <c r="H14" s="523">
        <v>8328.4</v>
      </c>
      <c r="I14" s="299"/>
    </row>
    <row r="15" spans="2:12" x14ac:dyDescent="0.25">
      <c r="B15" s="480"/>
      <c r="C15" s="478" t="s">
        <v>531</v>
      </c>
      <c r="D15" s="524"/>
      <c r="E15" s="82"/>
      <c r="F15" s="523"/>
      <c r="G15" s="82"/>
      <c r="H15" s="523"/>
      <c r="I15" s="299"/>
    </row>
    <row r="16" spans="2:12" x14ac:dyDescent="0.25">
      <c r="B16" s="480"/>
      <c r="C16" s="478" t="s">
        <v>532</v>
      </c>
      <c r="D16" s="524"/>
      <c r="E16" s="82"/>
      <c r="F16" s="523"/>
      <c r="G16" s="82"/>
      <c r="H16" s="523"/>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1328.2000000000007</v>
      </c>
      <c r="G24" s="82"/>
      <c r="H24" s="522">
        <f>H13-H14-H15-H16-H17-H18-H19-H20-H21-H22-H23</f>
        <v>1881.7000000000007</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41" t="s">
        <v>613</v>
      </c>
      <c r="D27" s="642"/>
      <c r="E27" s="642"/>
      <c r="F27" s="642"/>
      <c r="G27" s="642"/>
      <c r="H27" s="642"/>
      <c r="I27" s="643"/>
      <c r="J27" s="501"/>
      <c r="O27" s="514" t="s">
        <v>609</v>
      </c>
    </row>
    <row r="28" spans="2:15" ht="27.75" customHeight="1" thickBot="1" x14ac:dyDescent="0.3">
      <c r="B28" s="367"/>
      <c r="C28" s="634" t="s">
        <v>590</v>
      </c>
      <c r="D28" s="635"/>
      <c r="E28" s="635"/>
      <c r="F28" s="636" t="s">
        <v>591</v>
      </c>
      <c r="G28" s="636"/>
      <c r="H28" s="636"/>
      <c r="I28" s="515"/>
      <c r="O28" s="502" t="s">
        <v>591</v>
      </c>
    </row>
    <row r="29" spans="2:15" ht="27.75" customHeight="1" thickBot="1" x14ac:dyDescent="0.3">
      <c r="B29" s="367"/>
      <c r="C29" s="622" t="s">
        <v>602</v>
      </c>
      <c r="D29" s="623"/>
      <c r="E29" s="623"/>
      <c r="F29" s="636" t="s">
        <v>612</v>
      </c>
      <c r="G29" s="636"/>
      <c r="H29" s="636"/>
      <c r="I29" s="515"/>
      <c r="O29" s="521" t="s">
        <v>592</v>
      </c>
    </row>
    <row r="30" spans="2:15" ht="27.75" customHeight="1" thickBot="1" x14ac:dyDescent="0.3">
      <c r="B30" s="367"/>
      <c r="C30" s="622" t="s">
        <v>603</v>
      </c>
      <c r="D30" s="623"/>
      <c r="E30" s="623"/>
      <c r="F30" s="636" t="s">
        <v>596</v>
      </c>
      <c r="G30" s="636"/>
      <c r="H30" s="636"/>
      <c r="I30" s="515"/>
      <c r="O30" s="503" t="s">
        <v>593</v>
      </c>
    </row>
    <row r="31" spans="2:15" ht="15.75" customHeight="1" thickBot="1" x14ac:dyDescent="0.3">
      <c r="B31" s="367"/>
      <c r="C31" s="622" t="s">
        <v>610</v>
      </c>
      <c r="D31" s="623"/>
      <c r="E31" s="623"/>
      <c r="F31" s="623"/>
      <c r="G31" s="516"/>
      <c r="H31" s="516"/>
      <c r="I31" s="515"/>
    </row>
    <row r="32" spans="2:15" ht="15.75" thickBot="1" x14ac:dyDescent="0.3">
      <c r="B32" s="367"/>
      <c r="C32" s="625" t="s">
        <v>604</v>
      </c>
      <c r="D32" s="626"/>
      <c r="E32" s="626"/>
      <c r="F32" s="82"/>
      <c r="G32" s="523"/>
      <c r="H32" s="82"/>
      <c r="I32" s="299"/>
    </row>
    <row r="33" spans="2:15" ht="15.75" thickBot="1" x14ac:dyDescent="0.3">
      <c r="B33" s="367"/>
      <c r="C33" s="625" t="s">
        <v>605</v>
      </c>
      <c r="D33" s="626"/>
      <c r="E33" s="626"/>
      <c r="F33" s="82"/>
      <c r="G33" s="523" t="s">
        <v>198</v>
      </c>
      <c r="H33" s="82"/>
      <c r="I33" s="299"/>
      <c r="O33" s="504" t="s">
        <v>594</v>
      </c>
    </row>
    <row r="34" spans="2:15" ht="15.75" thickBot="1" x14ac:dyDescent="0.3">
      <c r="B34" s="367"/>
      <c r="C34" s="625" t="s">
        <v>606</v>
      </c>
      <c r="D34" s="626"/>
      <c r="E34" s="626"/>
      <c r="F34" s="82"/>
      <c r="G34" s="523" t="s">
        <v>198</v>
      </c>
      <c r="H34" s="82"/>
      <c r="I34" s="299"/>
      <c r="O34" s="505" t="s">
        <v>595</v>
      </c>
    </row>
    <row r="35" spans="2:15" ht="15.75" thickBot="1" x14ac:dyDescent="0.3">
      <c r="B35" s="367"/>
      <c r="C35" s="625" t="s">
        <v>607</v>
      </c>
      <c r="D35" s="626"/>
      <c r="E35" s="626"/>
      <c r="F35" s="82"/>
      <c r="G35" s="523"/>
      <c r="H35" s="82"/>
      <c r="I35" s="299"/>
      <c r="O35" s="506" t="s">
        <v>596</v>
      </c>
    </row>
    <row r="36" spans="2:15" ht="15.75" thickBot="1" x14ac:dyDescent="0.3">
      <c r="B36" s="367"/>
      <c r="C36" s="627" t="s">
        <v>608</v>
      </c>
      <c r="D36" s="628"/>
      <c r="E36" s="628"/>
      <c r="F36" s="517"/>
      <c r="G36" s="523"/>
      <c r="H36" s="517"/>
      <c r="I36" s="518"/>
      <c r="O36" s="507" t="s">
        <v>597</v>
      </c>
    </row>
    <row r="37" spans="2:15" ht="63" customHeight="1" thickBot="1" x14ac:dyDescent="0.3">
      <c r="B37" s="519"/>
      <c r="C37" s="620" t="s">
        <v>611</v>
      </c>
      <c r="D37" s="621"/>
      <c r="E37" s="621"/>
      <c r="F37" s="624" t="s">
        <v>620</v>
      </c>
      <c r="G37" s="624"/>
      <c r="H37" s="62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v>931</v>
      </c>
      <c r="G40" s="486"/>
      <c r="H40" s="527">
        <v>726</v>
      </c>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v>1</v>
      </c>
      <c r="G42" s="82"/>
      <c r="H42" s="523">
        <v>1</v>
      </c>
      <c r="I42" s="299"/>
      <c r="O42" s="513" t="s">
        <v>601</v>
      </c>
    </row>
    <row r="43" spans="2:15" ht="15.75" thickBot="1" x14ac:dyDescent="0.3">
      <c r="B43" s="367"/>
      <c r="C43" s="367" t="s">
        <v>515</v>
      </c>
      <c r="D43" s="82"/>
      <c r="E43" s="82"/>
      <c r="F43" s="523">
        <v>16</v>
      </c>
      <c r="G43" s="82"/>
      <c r="H43" s="523">
        <v>16</v>
      </c>
      <c r="I43" s="299"/>
      <c r="O43" s="509" t="s">
        <v>612</v>
      </c>
    </row>
    <row r="44" spans="2:15" x14ac:dyDescent="0.25">
      <c r="B44" s="367"/>
      <c r="C44" s="367" t="s">
        <v>513</v>
      </c>
      <c r="D44" s="82"/>
      <c r="E44" s="82"/>
      <c r="F44" s="523">
        <v>20</v>
      </c>
      <c r="G44" s="82"/>
      <c r="H44" s="523">
        <v>20</v>
      </c>
      <c r="I44" s="299"/>
    </row>
    <row r="45" spans="2:15" x14ac:dyDescent="0.25">
      <c r="B45" s="367"/>
      <c r="C45" s="367" t="s">
        <v>517</v>
      </c>
      <c r="D45" s="82"/>
      <c r="E45" s="82"/>
      <c r="F45" s="523">
        <v>1</v>
      </c>
      <c r="G45" s="82"/>
      <c r="H45" s="523">
        <v>1</v>
      </c>
      <c r="I45" s="299"/>
    </row>
    <row r="46" spans="2:15" ht="15.75" thickBot="1" x14ac:dyDescent="0.3">
      <c r="B46" s="367"/>
      <c r="C46" s="377" t="s">
        <v>514</v>
      </c>
      <c r="D46" s="378"/>
      <c r="E46" s="378"/>
      <c r="F46" s="528">
        <v>7</v>
      </c>
      <c r="G46" s="378"/>
      <c r="H46" s="528">
        <v>7</v>
      </c>
      <c r="I46" s="379"/>
    </row>
    <row r="47" spans="2:15" ht="15.75" thickBot="1" x14ac:dyDescent="0.3">
      <c r="B47" s="367"/>
      <c r="C47" s="425" t="s">
        <v>516</v>
      </c>
      <c r="D47" s="419"/>
      <c r="E47" s="419"/>
      <c r="F47" s="529">
        <v>97554.2</v>
      </c>
      <c r="G47" s="419"/>
      <c r="H47" s="526"/>
      <c r="I47" s="430"/>
    </row>
    <row r="48" spans="2:15" ht="15.75" thickBot="1" x14ac:dyDescent="0.3">
      <c r="B48" s="367"/>
      <c r="C48" s="442" t="s">
        <v>518</v>
      </c>
      <c r="D48" s="419"/>
      <c r="E48" s="419"/>
      <c r="F48" s="526">
        <v>44418.2</v>
      </c>
      <c r="G48" s="419"/>
      <c r="H48" s="526">
        <v>45004.6</v>
      </c>
      <c r="I48" s="443"/>
    </row>
    <row r="49" spans="2:10" ht="15.75" thickBot="1" x14ac:dyDescent="0.3">
      <c r="B49" s="367"/>
      <c r="C49" s="382" t="s">
        <v>519</v>
      </c>
      <c r="D49" s="383"/>
      <c r="E49" s="383"/>
      <c r="F49" s="529">
        <v>2146</v>
      </c>
      <c r="G49" s="383"/>
      <c r="H49" s="529">
        <v>5629.1</v>
      </c>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c r="G65" s="378"/>
      <c r="H65" s="526"/>
      <c r="I65" s="379"/>
    </row>
    <row r="66" spans="1:9" x14ac:dyDescent="0.25">
      <c r="B66" s="367"/>
      <c r="C66" s="431" t="s">
        <v>521</v>
      </c>
      <c r="D66" s="300"/>
      <c r="E66" s="300"/>
      <c r="F66" s="537"/>
      <c r="G66" s="300"/>
      <c r="H66" s="537"/>
      <c r="I66" s="376"/>
    </row>
    <row r="67" spans="1:9" ht="15.75" thickBot="1" x14ac:dyDescent="0.3">
      <c r="B67" s="367"/>
      <c r="C67" s="434" t="s">
        <v>522</v>
      </c>
      <c r="D67" s="378"/>
      <c r="E67" s="378"/>
      <c r="F67" s="538"/>
      <c r="G67" s="378"/>
      <c r="H67" s="538"/>
      <c r="I67" s="435"/>
    </row>
    <row r="68" spans="1:9" x14ac:dyDescent="0.25">
      <c r="B68" s="367"/>
      <c r="C68" s="431" t="s">
        <v>524</v>
      </c>
      <c r="D68" s="300"/>
      <c r="E68" s="82"/>
      <c r="F68" s="537"/>
      <c r="G68" s="82"/>
      <c r="H68" s="537"/>
      <c r="I68" s="376"/>
    </row>
    <row r="69" spans="1:9" ht="15.75" thickBot="1" x14ac:dyDescent="0.3">
      <c r="B69" s="367"/>
      <c r="C69" s="434" t="s">
        <v>525</v>
      </c>
      <c r="D69" s="378"/>
      <c r="E69" s="378"/>
      <c r="F69" s="538"/>
      <c r="G69" s="378"/>
      <c r="H69" s="538"/>
      <c r="I69" s="435"/>
    </row>
    <row r="70" spans="1:9" x14ac:dyDescent="0.25">
      <c r="B70" s="367"/>
      <c r="C70" s="431" t="s">
        <v>526</v>
      </c>
      <c r="D70" s="300"/>
      <c r="E70" s="300"/>
      <c r="F70" s="537"/>
      <c r="G70" s="300"/>
      <c r="H70" s="537"/>
      <c r="I70" s="376"/>
    </row>
    <row r="71" spans="1:9" ht="15.75" thickBot="1" x14ac:dyDescent="0.3">
      <c r="B71" s="367"/>
      <c r="C71" s="434" t="s">
        <v>527</v>
      </c>
      <c r="D71" s="300"/>
      <c r="E71" s="300"/>
      <c r="F71" s="523"/>
      <c r="G71" s="300"/>
      <c r="H71" s="523"/>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8"/>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c r="G77" s="451"/>
      <c r="H77" s="526"/>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c r="G80" s="423"/>
      <c r="H80" s="538"/>
      <c r="I80" s="424"/>
    </row>
    <row r="81" spans="1:9" ht="15.75" thickBot="1" x14ac:dyDescent="0.3">
      <c r="A81" s="401"/>
      <c r="B81" s="367"/>
      <c r="C81" s="425" t="s">
        <v>489</v>
      </c>
      <c r="D81" s="426"/>
      <c r="E81" s="427"/>
      <c r="F81" s="526"/>
      <c r="G81" s="428"/>
      <c r="H81" s="540"/>
      <c r="I81" s="429"/>
    </row>
    <row r="82" spans="1:9" x14ac:dyDescent="0.25">
      <c r="A82" s="401"/>
      <c r="B82" s="367"/>
      <c r="C82" s="367" t="s">
        <v>556</v>
      </c>
      <c r="D82" s="82"/>
      <c r="E82" s="82"/>
      <c r="F82" s="527"/>
      <c r="G82" s="82"/>
      <c r="H82" s="537"/>
      <c r="I82" s="299"/>
    </row>
    <row r="83" spans="1:9" x14ac:dyDescent="0.25">
      <c r="A83" s="401"/>
      <c r="B83" s="367"/>
      <c r="C83" s="367" t="s">
        <v>382</v>
      </c>
      <c r="D83" s="82"/>
      <c r="E83" s="82"/>
      <c r="F83" s="523"/>
      <c r="G83" s="82"/>
      <c r="H83" s="523"/>
      <c r="I83" s="299"/>
    </row>
    <row r="84" spans="1:9" x14ac:dyDescent="0.25">
      <c r="A84" s="401"/>
      <c r="B84" s="367"/>
      <c r="C84" s="367" t="s">
        <v>394</v>
      </c>
      <c r="D84" s="82"/>
      <c r="E84" s="82"/>
      <c r="F84" s="523"/>
      <c r="G84" s="82"/>
      <c r="H84" s="523"/>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8"/>
      <c r="G88" s="82"/>
      <c r="H88" s="538"/>
      <c r="I88" s="299"/>
    </row>
    <row r="89" spans="1:9" ht="16.5" thickTop="1" thickBot="1" x14ac:dyDescent="0.3">
      <c r="A89" s="401"/>
      <c r="B89" s="367"/>
      <c r="C89" s="392" t="s">
        <v>475</v>
      </c>
      <c r="D89" s="393"/>
      <c r="E89" s="393"/>
      <c r="F89" s="539"/>
      <c r="G89" s="393"/>
      <c r="H89" s="539"/>
      <c r="I89" s="394"/>
    </row>
    <row r="90" spans="1:9" ht="16.5" thickTop="1" thickBot="1" x14ac:dyDescent="0.3">
      <c r="A90" s="401"/>
      <c r="B90" s="367"/>
      <c r="C90" s="392" t="s">
        <v>582</v>
      </c>
      <c r="D90" s="393"/>
      <c r="E90" s="393"/>
      <c r="F90" s="529"/>
      <c r="G90" s="393"/>
      <c r="H90" s="529"/>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46"/>
      <c r="G105" s="646"/>
      <c r="H105" s="647"/>
      <c r="I105" s="299"/>
    </row>
    <row r="106" spans="1:9" ht="15.75" thickBot="1" x14ac:dyDescent="0.3">
      <c r="A106" s="401"/>
      <c r="B106" s="367"/>
      <c r="C106" s="382"/>
      <c r="D106" s="383"/>
      <c r="E106" s="383"/>
      <c r="F106" s="648"/>
      <c r="G106" s="648"/>
      <c r="H106" s="649"/>
      <c r="I106" s="384"/>
    </row>
    <row r="107" spans="1:9" ht="15.75" thickTop="1" x14ac:dyDescent="0.25">
      <c r="A107" s="401"/>
      <c r="B107" s="367"/>
      <c r="C107" s="400" t="s">
        <v>223</v>
      </c>
      <c r="D107" s="82"/>
      <c r="E107" s="82"/>
      <c r="F107" s="650"/>
      <c r="G107" s="650"/>
      <c r="H107" s="651"/>
      <c r="I107" s="299"/>
    </row>
    <row r="108" spans="1:9" x14ac:dyDescent="0.25">
      <c r="A108" s="401"/>
      <c r="B108" s="367"/>
      <c r="C108" s="367" t="s">
        <v>225</v>
      </c>
      <c r="D108" s="82"/>
      <c r="E108" s="82"/>
      <c r="F108" s="652">
        <v>46139</v>
      </c>
      <c r="G108" s="653"/>
      <c r="H108" s="654"/>
      <c r="I108" s="299"/>
    </row>
    <row r="109" spans="1:9" x14ac:dyDescent="0.25">
      <c r="A109" s="401"/>
      <c r="B109" s="367"/>
      <c r="C109" s="367" t="s">
        <v>227</v>
      </c>
      <c r="D109" s="82"/>
      <c r="E109" s="82"/>
      <c r="F109" s="653" t="s">
        <v>621</v>
      </c>
      <c r="G109" s="653"/>
      <c r="H109" s="654"/>
      <c r="I109" s="299"/>
    </row>
    <row r="110" spans="1:9" x14ac:dyDescent="0.25">
      <c r="A110" s="401"/>
      <c r="B110" s="367"/>
      <c r="C110" s="367" t="s">
        <v>229</v>
      </c>
      <c r="D110" s="82"/>
      <c r="E110" s="82"/>
      <c r="F110" s="653" t="s">
        <v>622</v>
      </c>
      <c r="G110" s="653"/>
      <c r="H110" s="654"/>
      <c r="I110" s="299"/>
    </row>
    <row r="111" spans="1:9" ht="18" customHeight="1" thickBot="1" x14ac:dyDescent="0.3">
      <c r="A111" s="401"/>
      <c r="B111" s="367"/>
      <c r="C111" s="382" t="s">
        <v>367</v>
      </c>
      <c r="D111" s="383"/>
      <c r="E111" s="383"/>
      <c r="F111" s="644"/>
      <c r="G111" s="644"/>
      <c r="H111" s="64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F111:H111"/>
    <mergeCell ref="F105:H106"/>
    <mergeCell ref="F107:H107"/>
    <mergeCell ref="F108:H108"/>
    <mergeCell ref="F109:H109"/>
    <mergeCell ref="F110:H110"/>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C37:E37"/>
    <mergeCell ref="C31:F31"/>
    <mergeCell ref="F37:H37"/>
    <mergeCell ref="C32:E32"/>
    <mergeCell ref="C33:E33"/>
    <mergeCell ref="C34:E34"/>
    <mergeCell ref="C35:E35"/>
    <mergeCell ref="C36:E36"/>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1"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61" zoomScaleNormal="100" zoomScaleSheetLayoutView="100" workbookViewId="0">
      <selection activeCell="E14" sqref="E14:F14"/>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60" t="s">
        <v>348</v>
      </c>
      <c r="L3" s="661"/>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55" t="s">
        <v>350</v>
      </c>
      <c r="D6" s="656"/>
      <c r="E6" s="656"/>
      <c r="F6" s="656"/>
      <c r="G6" s="656"/>
      <c r="H6" s="656"/>
      <c r="I6" s="656"/>
      <c r="J6" s="656"/>
      <c r="K6" s="656"/>
      <c r="L6" s="656"/>
      <c r="M6" s="657"/>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62" t="s">
        <v>7</v>
      </c>
      <c r="D9" s="663"/>
      <c r="E9" s="664" t="str">
        <f>IF(ISBLANK('Finansiniai duomenys'!C8)," ",'Finansiniai duomenys'!C8)</f>
        <v>UAB Alytaus regiono atliekų tvarkymo centras</v>
      </c>
      <c r="F9" s="664"/>
      <c r="G9" s="664"/>
      <c r="H9" s="664"/>
      <c r="I9" s="664"/>
      <c r="J9" s="664"/>
      <c r="K9" s="13"/>
      <c r="L9" s="13"/>
      <c r="M9" s="217"/>
    </row>
    <row r="10" spans="2:15" ht="15.75" thickBot="1" x14ac:dyDescent="0.3">
      <c r="B10" s="216"/>
      <c r="C10" s="662" t="s">
        <v>543</v>
      </c>
      <c r="D10" s="663"/>
      <c r="E10" s="665" t="str">
        <f>'Finansiniai duomenys'!C9</f>
        <v>Alytaus miesto savivaldybė</v>
      </c>
      <c r="F10" s="665"/>
      <c r="G10" s="665"/>
      <c r="H10" s="665"/>
      <c r="I10" s="665"/>
      <c r="J10" s="665"/>
      <c r="K10" s="13"/>
      <c r="L10" s="13"/>
      <c r="M10" s="217"/>
    </row>
    <row r="11" spans="2:15" ht="15.75" thickBot="1" x14ac:dyDescent="0.3">
      <c r="B11" s="216"/>
      <c r="C11" s="662" t="s">
        <v>13</v>
      </c>
      <c r="D11" s="663"/>
      <c r="E11" s="665">
        <f>'Finansiniai duomenys'!C10</f>
        <v>250135860</v>
      </c>
      <c r="F11" s="665"/>
      <c r="G11" s="665"/>
      <c r="H11" s="665"/>
      <c r="I11" s="665"/>
      <c r="J11" s="665"/>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66" t="s">
        <v>566</v>
      </c>
      <c r="D14" s="690"/>
      <c r="E14" s="688"/>
      <c r="F14" s="691"/>
      <c r="G14" s="242"/>
      <c r="H14" s="245"/>
      <c r="I14" s="675" t="s">
        <v>569</v>
      </c>
      <c r="J14" s="687"/>
      <c r="K14" s="688"/>
      <c r="L14" s="689"/>
      <c r="M14" s="218"/>
    </row>
    <row r="15" spans="2:15" ht="26.45" customHeight="1" thickBot="1" x14ac:dyDescent="0.3">
      <c r="B15" s="216"/>
      <c r="C15" s="666" t="s">
        <v>567</v>
      </c>
      <c r="D15" s="667"/>
      <c r="E15" s="667"/>
      <c r="F15" s="670"/>
      <c r="G15" s="136"/>
      <c r="H15" s="245"/>
      <c r="I15" s="693" t="s">
        <v>570</v>
      </c>
      <c r="J15" s="659"/>
      <c r="K15" s="659"/>
      <c r="L15" s="694"/>
      <c r="M15" s="219"/>
    </row>
    <row r="16" spans="2:15" ht="49.5" customHeight="1" thickBot="1" x14ac:dyDescent="0.3">
      <c r="B16" s="216"/>
      <c r="C16" s="666" t="s">
        <v>491</v>
      </c>
      <c r="D16" s="667"/>
      <c r="E16" s="668"/>
      <c r="F16" s="669"/>
      <c r="G16" s="137"/>
      <c r="H16" s="246"/>
      <c r="I16" s="675" t="s">
        <v>571</v>
      </c>
      <c r="J16" s="675"/>
      <c r="K16" s="695"/>
      <c r="L16" s="696"/>
      <c r="M16" s="218"/>
    </row>
    <row r="17" spans="2:13" ht="40.5" customHeight="1" x14ac:dyDescent="0.25">
      <c r="B17" s="216"/>
      <c r="C17" s="666" t="s">
        <v>352</v>
      </c>
      <c r="D17" s="667"/>
      <c r="E17" s="671"/>
      <c r="F17" s="672"/>
      <c r="G17" s="242"/>
      <c r="H17" s="246"/>
      <c r="I17" s="667" t="s">
        <v>352</v>
      </c>
      <c r="J17" s="667"/>
      <c r="K17" s="671"/>
      <c r="L17" s="672"/>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82" t="s">
        <v>564</v>
      </c>
      <c r="D20" s="678"/>
      <c r="E20" s="678"/>
      <c r="F20" s="683"/>
      <c r="G20" s="19"/>
      <c r="H20" s="245"/>
      <c r="I20" s="678" t="s">
        <v>565</v>
      </c>
      <c r="J20" s="678"/>
      <c r="K20" s="678"/>
      <c r="L20" s="678"/>
      <c r="M20" s="220"/>
    </row>
    <row r="21" spans="2:13" x14ac:dyDescent="0.25">
      <c r="B21" s="216"/>
      <c r="C21" s="129"/>
      <c r="D21" s="19"/>
      <c r="E21" s="19"/>
      <c r="F21" s="18"/>
      <c r="G21" s="19"/>
      <c r="H21" s="245"/>
      <c r="I21" s="19"/>
      <c r="J21" s="19"/>
      <c r="K21" s="19"/>
      <c r="L21" s="19"/>
      <c r="M21" s="220"/>
    </row>
    <row r="22" spans="2:13" x14ac:dyDescent="0.25">
      <c r="B22" s="216"/>
      <c r="C22" s="684" t="s">
        <v>568</v>
      </c>
      <c r="D22" s="679"/>
      <c r="E22" s="679"/>
      <c r="F22" s="685"/>
      <c r="G22" s="243"/>
      <c r="H22" s="245"/>
      <c r="I22" s="679" t="s">
        <v>572</v>
      </c>
      <c r="J22" s="679"/>
      <c r="K22" s="679"/>
      <c r="L22" s="67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73" t="s">
        <v>216</v>
      </c>
      <c r="D85" s="673"/>
      <c r="E85" s="673"/>
      <c r="F85" s="673"/>
      <c r="G85" s="673"/>
      <c r="H85" s="673"/>
      <c r="I85" s="673"/>
      <c r="J85" s="673"/>
      <c r="K85" s="673"/>
      <c r="L85" s="673"/>
      <c r="M85" s="224"/>
    </row>
    <row r="86" spans="2:13" ht="66" customHeight="1" x14ac:dyDescent="0.25">
      <c r="B86" s="216"/>
      <c r="C86" s="658" t="s">
        <v>357</v>
      </c>
      <c r="D86" s="659"/>
      <c r="E86" s="659"/>
      <c r="F86" s="692"/>
      <c r="G86" s="692"/>
      <c r="H86" s="692"/>
      <c r="I86" s="692"/>
      <c r="J86" s="692"/>
      <c r="K86" s="692"/>
      <c r="L86" s="692"/>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80" t="s">
        <v>223</v>
      </c>
      <c r="D88" s="681"/>
      <c r="E88" s="681"/>
      <c r="F88" s="137"/>
      <c r="G88" s="137"/>
      <c r="H88" s="137"/>
      <c r="I88" s="137"/>
      <c r="J88" s="137"/>
      <c r="K88" s="137"/>
      <c r="L88" s="137"/>
      <c r="M88" s="225"/>
    </row>
    <row r="89" spans="2:13" ht="15.75" customHeight="1" x14ac:dyDescent="0.25">
      <c r="B89" s="216"/>
      <c r="C89" s="658" t="s">
        <v>225</v>
      </c>
      <c r="D89" s="659"/>
      <c r="E89" s="659"/>
      <c r="F89" s="686"/>
      <c r="G89" s="686"/>
      <c r="H89" s="686"/>
      <c r="I89" s="686"/>
      <c r="J89" s="686"/>
      <c r="K89" s="686"/>
      <c r="L89" s="686"/>
      <c r="M89" s="225"/>
    </row>
    <row r="90" spans="2:13" ht="15.75" customHeight="1" x14ac:dyDescent="0.25">
      <c r="B90" s="216"/>
      <c r="C90" s="658" t="s">
        <v>227</v>
      </c>
      <c r="D90" s="659"/>
      <c r="E90" s="659"/>
      <c r="F90" s="686"/>
      <c r="G90" s="686"/>
      <c r="H90" s="686"/>
      <c r="I90" s="686"/>
      <c r="J90" s="686"/>
      <c r="K90" s="686"/>
      <c r="L90" s="686"/>
      <c r="M90" s="225"/>
    </row>
    <row r="91" spans="2:13" ht="15.75" customHeight="1" x14ac:dyDescent="0.25">
      <c r="B91" s="216"/>
      <c r="C91" s="658" t="s">
        <v>229</v>
      </c>
      <c r="D91" s="659"/>
      <c r="E91" s="659"/>
      <c r="F91" s="686"/>
      <c r="G91" s="686"/>
      <c r="H91" s="686"/>
      <c r="I91" s="686"/>
      <c r="J91" s="686"/>
      <c r="K91" s="686"/>
      <c r="L91" s="686"/>
      <c r="M91" s="225"/>
    </row>
    <row r="92" spans="2:13" ht="21" customHeight="1" x14ac:dyDescent="0.25">
      <c r="B92" s="216"/>
      <c r="C92" s="674" t="s">
        <v>231</v>
      </c>
      <c r="D92" s="675"/>
      <c r="E92" s="675"/>
      <c r="F92" s="137"/>
      <c r="G92" s="137"/>
      <c r="H92" s="137"/>
      <c r="I92" s="137"/>
      <c r="J92" s="137"/>
      <c r="K92" s="137"/>
      <c r="L92" s="137"/>
      <c r="M92" s="225"/>
    </row>
    <row r="93" spans="2:13" ht="15.75" thickBot="1" x14ac:dyDescent="0.3">
      <c r="B93" s="226"/>
      <c r="C93" s="676"/>
      <c r="D93" s="677"/>
      <c r="E93" s="67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I14:J14"/>
    <mergeCell ref="K14:L14"/>
    <mergeCell ref="C14:D14"/>
    <mergeCell ref="E14:F14"/>
    <mergeCell ref="F86:L86"/>
    <mergeCell ref="K17:L17"/>
    <mergeCell ref="I15:L15"/>
    <mergeCell ref="I16:J16"/>
    <mergeCell ref="I17:J17"/>
    <mergeCell ref="C16:D16"/>
    <mergeCell ref="K16:L16"/>
    <mergeCell ref="C92:E93"/>
    <mergeCell ref="I20:L20"/>
    <mergeCell ref="I22:L22"/>
    <mergeCell ref="C88:E88"/>
    <mergeCell ref="C86:E86"/>
    <mergeCell ref="C20:F20"/>
    <mergeCell ref="C22:F22"/>
    <mergeCell ref="F89:L89"/>
    <mergeCell ref="F90:L90"/>
    <mergeCell ref="F91:L91"/>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zoomScale="70" zoomScaleNormal="70" workbookViewId="0">
      <selection activeCell="K29" sqref="K29:L29"/>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16" t="str">
        <f>IF(ISBLANK('Finansiniai duomenys'!C8)," ",'Finansiniai duomenys'!C8)</f>
        <v>UAB Alytaus regiono atliekų tvarkymo centras</v>
      </c>
      <c r="I3" s="716"/>
      <c r="J3" s="716"/>
      <c r="K3" s="716"/>
      <c r="L3" s="716"/>
      <c r="N3" s="660" t="s">
        <v>348</v>
      </c>
      <c r="O3" s="660"/>
      <c r="P3" s="660"/>
      <c r="Y3" s="12"/>
      <c r="AA3" t="s">
        <v>201</v>
      </c>
    </row>
    <row r="4" spans="1:27" ht="13.9" customHeight="1" x14ac:dyDescent="0.25">
      <c r="A4" s="12"/>
      <c r="C4" s="697" t="s">
        <v>406</v>
      </c>
      <c r="D4" s="698"/>
      <c r="E4" s="698"/>
      <c r="F4" s="322"/>
      <c r="G4" s="301" t="s">
        <v>543</v>
      </c>
      <c r="H4" s="716" t="str">
        <f>IFERROR(VLOOKUP(H3,'Finansiniai duomenys'!R2:T232,3,FALSE),"")</f>
        <v>Alytaus miesto savivaldybė</v>
      </c>
      <c r="I4" s="716"/>
      <c r="J4" s="716"/>
      <c r="K4" s="716"/>
      <c r="L4" s="716"/>
      <c r="N4" s="660"/>
      <c r="O4" s="660"/>
      <c r="P4" s="660"/>
      <c r="Y4" s="12"/>
    </row>
    <row r="5" spans="1:27" x14ac:dyDescent="0.25">
      <c r="A5" s="12"/>
      <c r="C5" s="697"/>
      <c r="D5" s="698"/>
      <c r="E5" s="698"/>
      <c r="F5" s="322"/>
      <c r="G5" s="302" t="s">
        <v>13</v>
      </c>
      <c r="H5" s="715">
        <f>IFERROR(VLOOKUP(H3,'Finansiniai duomenys'!R2:T232,2,FALSE),"")</f>
        <v>250135860</v>
      </c>
      <c r="I5" s="715"/>
      <c r="J5" s="715"/>
      <c r="K5" s="715"/>
      <c r="L5" s="715"/>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9" t="s">
        <v>472</v>
      </c>
      <c r="D7" s="700"/>
      <c r="E7" s="700"/>
      <c r="F7" s="122"/>
      <c r="G7" s="717" t="s">
        <v>398</v>
      </c>
      <c r="H7" s="717"/>
      <c r="I7" s="717"/>
      <c r="J7" s="717"/>
      <c r="K7" s="717"/>
      <c r="L7" s="283" t="s">
        <v>201</v>
      </c>
      <c r="M7" s="122"/>
      <c r="N7" s="122"/>
      <c r="O7" s="122"/>
      <c r="P7" s="122"/>
      <c r="Q7" s="122"/>
      <c r="R7" s="122"/>
      <c r="T7"/>
      <c r="Y7" s="12"/>
    </row>
    <row r="8" spans="1:27" s="284" customFormat="1" x14ac:dyDescent="0.25">
      <c r="A8" s="12"/>
      <c r="B8" s="82"/>
      <c r="C8" s="700"/>
      <c r="D8" s="700"/>
      <c r="E8" s="700"/>
      <c r="F8" s="122"/>
      <c r="G8" s="717" t="s">
        <v>399</v>
      </c>
      <c r="H8" s="717"/>
      <c r="I8" s="717"/>
      <c r="J8" s="717"/>
      <c r="K8" s="717"/>
      <c r="L8" s="283"/>
      <c r="M8" s="122"/>
      <c r="N8" s="122"/>
      <c r="O8" s="122"/>
      <c r="P8" s="122"/>
      <c r="Q8" s="122"/>
      <c r="R8" s="122"/>
      <c r="T8"/>
      <c r="Y8" s="12"/>
    </row>
    <row r="9" spans="1:27" s="284" customFormat="1" x14ac:dyDescent="0.25">
      <c r="A9" s="12"/>
      <c r="B9" s="82"/>
      <c r="C9" s="700"/>
      <c r="D9" s="700"/>
      <c r="E9" s="700"/>
      <c r="F9" s="122"/>
      <c r="G9" s="305" t="s">
        <v>477</v>
      </c>
      <c r="H9" s="305"/>
      <c r="I9" s="305"/>
      <c r="J9" s="305"/>
      <c r="K9" s="305"/>
      <c r="L9" s="283"/>
      <c r="M9" s="715"/>
      <c r="N9" s="715"/>
      <c r="O9" s="715"/>
      <c r="P9" s="715"/>
      <c r="Q9" s="715"/>
      <c r="R9" s="122"/>
      <c r="T9"/>
      <c r="Y9" s="12"/>
    </row>
    <row r="10" spans="1:27" s="284" customFormat="1" ht="46.9" customHeight="1" x14ac:dyDescent="0.25">
      <c r="A10" s="12"/>
      <c r="B10" s="82"/>
      <c r="C10" s="700"/>
      <c r="D10" s="700"/>
      <c r="E10" s="700"/>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712" t="s">
        <v>574</v>
      </c>
      <c r="D12" s="713"/>
      <c r="E12" s="713"/>
      <c r="F12" s="713"/>
      <c r="G12" s="714" t="s">
        <v>400</v>
      </c>
      <c r="H12" s="714"/>
      <c r="I12" s="714" t="s">
        <v>400</v>
      </c>
      <c r="J12" s="714"/>
      <c r="K12" s="714" t="s">
        <v>400</v>
      </c>
      <c r="L12" s="714"/>
      <c r="M12" s="714" t="s">
        <v>400</v>
      </c>
      <c r="N12" s="714"/>
      <c r="O12" s="714" t="s">
        <v>400</v>
      </c>
      <c r="P12" s="714"/>
      <c r="Q12" s="714" t="s">
        <v>400</v>
      </c>
      <c r="R12" s="714"/>
      <c r="S12" s="714" t="s">
        <v>400</v>
      </c>
      <c r="T12" s="714"/>
      <c r="U12" s="714" t="s">
        <v>400</v>
      </c>
      <c r="V12" s="714"/>
      <c r="W12" s="714" t="s">
        <v>400</v>
      </c>
      <c r="X12" s="714"/>
      <c r="Y12" s="12"/>
    </row>
    <row r="13" spans="1:27" ht="67.900000000000006" customHeight="1" x14ac:dyDescent="0.25">
      <c r="A13" s="12"/>
      <c r="C13" s="718" t="s">
        <v>368</v>
      </c>
      <c r="D13" s="719" t="s">
        <v>369</v>
      </c>
      <c r="E13" s="720" t="s">
        <v>404</v>
      </c>
      <c r="F13" s="719" t="s">
        <v>370</v>
      </c>
      <c r="G13" s="703"/>
      <c r="H13" s="704"/>
      <c r="I13" s="703"/>
      <c r="J13" s="704"/>
      <c r="K13" s="703"/>
      <c r="L13" s="704"/>
      <c r="M13" s="703"/>
      <c r="N13" s="704"/>
      <c r="O13" s="703"/>
      <c r="P13" s="704"/>
      <c r="Q13" s="703"/>
      <c r="R13" s="704"/>
      <c r="S13" s="703"/>
      <c r="T13" s="704"/>
      <c r="U13" s="703"/>
      <c r="V13" s="704"/>
      <c r="W13" s="703"/>
      <c r="X13" s="704"/>
      <c r="Y13" s="12"/>
    </row>
    <row r="14" spans="1:27" ht="39" customHeight="1" x14ac:dyDescent="0.25">
      <c r="A14" s="12"/>
      <c r="C14" s="718"/>
      <c r="D14" s="719"/>
      <c r="E14" s="721"/>
      <c r="F14" s="719"/>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712" t="s">
        <v>573</v>
      </c>
      <c r="D28" s="713"/>
      <c r="E28" s="713"/>
      <c r="F28" s="713"/>
      <c r="G28" s="714" t="s">
        <v>400</v>
      </c>
      <c r="H28" s="714"/>
      <c r="I28" s="714" t="s">
        <v>400</v>
      </c>
      <c r="J28" s="714"/>
      <c r="K28" s="714" t="s">
        <v>400</v>
      </c>
      <c r="L28" s="714"/>
      <c r="M28" s="714" t="s">
        <v>400</v>
      </c>
      <c r="N28" s="714"/>
      <c r="O28" s="714" t="s">
        <v>400</v>
      </c>
      <c r="P28" s="714"/>
      <c r="Q28" s="714" t="s">
        <v>400</v>
      </c>
      <c r="R28" s="714"/>
      <c r="S28" s="714" t="s">
        <v>400</v>
      </c>
      <c r="T28" s="714"/>
      <c r="U28" s="714" t="s">
        <v>400</v>
      </c>
      <c r="V28" s="714"/>
      <c r="W28" s="714" t="s">
        <v>400</v>
      </c>
      <c r="X28" s="714"/>
      <c r="Y28" s="12"/>
    </row>
    <row r="29" spans="1:25" ht="62.45" customHeight="1" x14ac:dyDescent="0.25">
      <c r="A29" s="12"/>
      <c r="C29" s="718" t="s">
        <v>368</v>
      </c>
      <c r="D29" s="719" t="s">
        <v>369</v>
      </c>
      <c r="E29" s="720" t="s">
        <v>405</v>
      </c>
      <c r="F29" s="719" t="s">
        <v>370</v>
      </c>
      <c r="G29" s="703"/>
      <c r="H29" s="704"/>
      <c r="I29" s="703"/>
      <c r="J29" s="704"/>
      <c r="K29" s="703"/>
      <c r="L29" s="704"/>
      <c r="M29" s="703"/>
      <c r="N29" s="704"/>
      <c r="O29" s="703"/>
      <c r="P29" s="704"/>
      <c r="Q29" s="703"/>
      <c r="R29" s="704"/>
      <c r="S29" s="703"/>
      <c r="T29" s="704"/>
      <c r="U29" s="703"/>
      <c r="V29" s="704"/>
      <c r="W29" s="703"/>
      <c r="X29" s="704"/>
      <c r="Y29" s="12"/>
    </row>
    <row r="30" spans="1:25" ht="52.15" customHeight="1" x14ac:dyDescent="0.25">
      <c r="A30" s="12"/>
      <c r="C30" s="718"/>
      <c r="D30" s="719"/>
      <c r="E30" s="721"/>
      <c r="F30" s="719"/>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712" t="s">
        <v>574</v>
      </c>
      <c r="D44" s="713"/>
      <c r="E44" s="713"/>
      <c r="F44" s="713"/>
      <c r="G44" s="714" t="s">
        <v>400</v>
      </c>
      <c r="H44" s="714"/>
      <c r="I44" s="714" t="s">
        <v>400</v>
      </c>
      <c r="J44" s="714"/>
      <c r="K44" s="714" t="s">
        <v>400</v>
      </c>
      <c r="L44" s="714"/>
      <c r="M44" s="714" t="s">
        <v>400</v>
      </c>
      <c r="N44" s="714"/>
      <c r="O44" s="714" t="s">
        <v>400</v>
      </c>
      <c r="P44" s="714"/>
      <c r="Q44" s="714" t="s">
        <v>400</v>
      </c>
      <c r="R44" s="714"/>
      <c r="S44" s="714" t="s">
        <v>400</v>
      </c>
      <c r="T44" s="714"/>
      <c r="U44" s="714" t="s">
        <v>400</v>
      </c>
      <c r="V44" s="714"/>
      <c r="W44" s="714" t="s">
        <v>400</v>
      </c>
      <c r="X44" s="714"/>
      <c r="Y44" s="12"/>
    </row>
    <row r="45" spans="1:25" ht="62.45" customHeight="1" x14ac:dyDescent="0.25">
      <c r="A45" s="12"/>
      <c r="C45" s="718" t="s">
        <v>368</v>
      </c>
      <c r="D45" s="719" t="s">
        <v>369</v>
      </c>
      <c r="E45" s="720" t="s">
        <v>404</v>
      </c>
      <c r="F45" s="719" t="s">
        <v>370</v>
      </c>
      <c r="G45" s="703"/>
      <c r="H45" s="704"/>
      <c r="I45" s="703"/>
      <c r="J45" s="704"/>
      <c r="K45" s="703"/>
      <c r="L45" s="704"/>
      <c r="M45" s="703"/>
      <c r="N45" s="704"/>
      <c r="O45" s="703"/>
      <c r="P45" s="704"/>
      <c r="Q45" s="703"/>
      <c r="R45" s="704"/>
      <c r="S45" s="703"/>
      <c r="T45" s="704"/>
      <c r="U45" s="703"/>
      <c r="V45" s="704"/>
      <c r="W45" s="703"/>
      <c r="X45" s="704"/>
      <c r="Y45" s="12"/>
    </row>
    <row r="46" spans="1:25" ht="59.45" customHeight="1" x14ac:dyDescent="0.25">
      <c r="A46" s="12"/>
      <c r="C46" s="718"/>
      <c r="D46" s="719"/>
      <c r="E46" s="721"/>
      <c r="F46" s="719"/>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712" t="s">
        <v>573</v>
      </c>
      <c r="D56" s="713"/>
      <c r="E56" s="713"/>
      <c r="F56" s="713"/>
      <c r="G56" s="714" t="s">
        <v>400</v>
      </c>
      <c r="H56" s="714"/>
      <c r="I56" s="714" t="s">
        <v>400</v>
      </c>
      <c r="J56" s="714"/>
      <c r="K56" s="714" t="s">
        <v>400</v>
      </c>
      <c r="L56" s="714"/>
      <c r="M56" s="714" t="s">
        <v>400</v>
      </c>
      <c r="N56" s="714"/>
      <c r="O56" s="714" t="s">
        <v>400</v>
      </c>
      <c r="P56" s="714"/>
      <c r="Q56" s="714" t="s">
        <v>400</v>
      </c>
      <c r="R56" s="714"/>
      <c r="S56" s="714" t="s">
        <v>400</v>
      </c>
      <c r="T56" s="714"/>
      <c r="U56" s="714" t="s">
        <v>400</v>
      </c>
      <c r="V56" s="714"/>
      <c r="W56" s="714" t="s">
        <v>400</v>
      </c>
      <c r="X56" s="714"/>
      <c r="Y56" s="12"/>
    </row>
    <row r="57" spans="1:25" ht="70.150000000000006" customHeight="1" x14ac:dyDescent="0.25">
      <c r="A57" s="12"/>
      <c r="C57" s="718" t="s">
        <v>368</v>
      </c>
      <c r="D57" s="719" t="s">
        <v>369</v>
      </c>
      <c r="E57" s="720" t="s">
        <v>403</v>
      </c>
      <c r="F57" s="719" t="s">
        <v>370</v>
      </c>
      <c r="G57" s="703"/>
      <c r="H57" s="704"/>
      <c r="I57" s="703"/>
      <c r="J57" s="704"/>
      <c r="K57" s="703"/>
      <c r="L57" s="704"/>
      <c r="M57" s="703"/>
      <c r="N57" s="704"/>
      <c r="O57" s="703"/>
      <c r="P57" s="704"/>
      <c r="Q57" s="703"/>
      <c r="R57" s="704"/>
      <c r="S57" s="703"/>
      <c r="T57" s="704"/>
      <c r="U57" s="703"/>
      <c r="V57" s="704"/>
      <c r="W57" s="703"/>
      <c r="X57" s="704"/>
      <c r="Y57" s="12"/>
    </row>
    <row r="58" spans="1:25" ht="55.9" customHeight="1" x14ac:dyDescent="0.25">
      <c r="A58" s="12"/>
      <c r="C58" s="718"/>
      <c r="D58" s="719"/>
      <c r="E58" s="721"/>
      <c r="F58" s="719"/>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48"/>
      <c r="I70" s="648"/>
      <c r="J70" s="705"/>
      <c r="Y70" s="12"/>
    </row>
    <row r="71" spans="1:25" ht="51" customHeight="1" x14ac:dyDescent="0.25">
      <c r="A71" s="12"/>
      <c r="E71" s="319"/>
      <c r="H71" s="706"/>
      <c r="I71" s="706"/>
      <c r="J71" s="707"/>
      <c r="Y71" s="12"/>
    </row>
    <row r="72" spans="1:25" x14ac:dyDescent="0.25">
      <c r="A72" s="12"/>
      <c r="E72" s="329" t="s">
        <v>223</v>
      </c>
      <c r="H72" s="708"/>
      <c r="I72" s="708"/>
      <c r="J72" s="709"/>
      <c r="Y72" s="12"/>
    </row>
    <row r="73" spans="1:25" x14ac:dyDescent="0.25">
      <c r="A73" s="12"/>
      <c r="E73" s="319" t="s">
        <v>225</v>
      </c>
      <c r="H73" s="710"/>
      <c r="I73" s="710"/>
      <c r="J73" s="711"/>
      <c r="Y73" s="12"/>
    </row>
    <row r="74" spans="1:25" x14ac:dyDescent="0.25">
      <c r="A74" s="12"/>
      <c r="E74" s="319" t="s">
        <v>227</v>
      </c>
      <c r="H74" s="710"/>
      <c r="I74" s="710"/>
      <c r="J74" s="711"/>
      <c r="Y74" s="12"/>
    </row>
    <row r="75" spans="1:25" x14ac:dyDescent="0.25">
      <c r="A75" s="12"/>
      <c r="E75" s="319" t="s">
        <v>229</v>
      </c>
      <c r="H75" s="710"/>
      <c r="I75" s="710"/>
      <c r="J75" s="711"/>
      <c r="Y75" s="12"/>
    </row>
    <row r="76" spans="1:25" x14ac:dyDescent="0.25">
      <c r="A76" s="12"/>
      <c r="E76" s="320" t="s">
        <v>367</v>
      </c>
      <c r="F76" s="321"/>
      <c r="G76" s="321"/>
      <c r="H76" s="701"/>
      <c r="I76" s="701"/>
      <c r="J76" s="702"/>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LwAplWvPUc62BVGGcoqR2h4N3a+o2TREDH4YiyKwExJHLaxHR5zRKIUYNG2zdI2dQtTh4qSJabQTV4g9CnKcwQ==" saltValue="42EPx5tZVcJpxlpX9OkBZA==" spinCount="100000" sheet="1" selectLockedCells="1"/>
  <mergeCells count="107">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574" t="s">
        <v>348</v>
      </c>
      <c r="E2" s="575"/>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76" t="s">
        <v>358</v>
      </c>
      <c r="C4" s="577"/>
      <c r="D4" s="577"/>
      <c r="E4" s="578"/>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79"/>
      <c r="D6" s="579"/>
      <c r="E6" s="580"/>
      <c r="K6" s="29" t="s">
        <v>545</v>
      </c>
      <c r="L6" s="29">
        <v>183204042</v>
      </c>
      <c r="M6" s="39" t="s">
        <v>1</v>
      </c>
      <c r="N6" s="288" t="s">
        <v>589</v>
      </c>
      <c r="O6" s="288" t="s">
        <v>589</v>
      </c>
    </row>
    <row r="7" spans="2:15" x14ac:dyDescent="0.2">
      <c r="B7" s="145" t="s">
        <v>9</v>
      </c>
      <c r="C7" s="581" t="str">
        <f>IFERROR(VLOOKUP(C6,$K$2:$M$6,3,FALSE),"")</f>
        <v/>
      </c>
      <c r="D7" s="581"/>
      <c r="E7" s="582"/>
      <c r="M7" s="39"/>
      <c r="N7" s="39"/>
      <c r="O7" s="39"/>
    </row>
    <row r="8" spans="2:15" x14ac:dyDescent="0.2">
      <c r="B8" s="146" t="s">
        <v>13</v>
      </c>
      <c r="C8" s="581" t="str">
        <f>IFERROR(VLOOKUP(C6,$K$2:$L$6,2,FALSE),"")</f>
        <v/>
      </c>
      <c r="D8" s="581"/>
      <c r="E8" s="582"/>
      <c r="O8" s="39"/>
    </row>
    <row r="9" spans="2:15" ht="12" customHeight="1" x14ac:dyDescent="0.2">
      <c r="B9" s="146" t="s">
        <v>16</v>
      </c>
      <c r="C9" s="134"/>
      <c r="D9" s="134"/>
      <c r="E9" s="261"/>
      <c r="K9" s="39"/>
      <c r="L9" s="39"/>
    </row>
    <row r="10" spans="2:15" ht="12" customHeight="1" x14ac:dyDescent="0.2">
      <c r="B10" s="146" t="s">
        <v>25</v>
      </c>
      <c r="C10" s="562"/>
      <c r="D10" s="562"/>
      <c r="E10" s="563"/>
    </row>
    <row r="11" spans="2:15" ht="12" customHeight="1" x14ac:dyDescent="0.2">
      <c r="B11" s="146" t="s">
        <v>29</v>
      </c>
      <c r="C11" s="568"/>
      <c r="D11" s="568"/>
      <c r="E11" s="569"/>
      <c r="K11" s="39"/>
      <c r="L11" s="39"/>
    </row>
    <row r="12" spans="2:15" ht="12" customHeight="1" x14ac:dyDescent="0.2">
      <c r="B12" s="146"/>
      <c r="C12" s="34"/>
      <c r="D12" s="34"/>
      <c r="E12" s="147"/>
      <c r="K12" s="39"/>
      <c r="L12" s="39"/>
    </row>
    <row r="13" spans="2:15" ht="12" customHeight="1" x14ac:dyDescent="0.2">
      <c r="B13" s="146"/>
      <c r="C13" s="570" t="s">
        <v>36</v>
      </c>
      <c r="D13" s="571"/>
      <c r="E13" s="572"/>
    </row>
    <row r="14" spans="2:15" ht="12" customHeight="1" x14ac:dyDescent="0.2">
      <c r="B14" s="146" t="s">
        <v>40</v>
      </c>
      <c r="C14" s="573" t="s">
        <v>330</v>
      </c>
      <c r="D14" s="573"/>
      <c r="E14" s="148" t="s">
        <v>41</v>
      </c>
    </row>
    <row r="15" spans="2:15" ht="12" customHeight="1" x14ac:dyDescent="0.2">
      <c r="B15" s="149" t="s">
        <v>45</v>
      </c>
      <c r="C15" s="564"/>
      <c r="D15" s="565"/>
      <c r="E15" s="150"/>
      <c r="M15" s="39"/>
      <c r="N15" s="39"/>
    </row>
    <row r="16" spans="2:15" ht="12" customHeight="1" x14ac:dyDescent="0.2">
      <c r="B16" s="149" t="s">
        <v>49</v>
      </c>
      <c r="C16" s="564"/>
      <c r="D16" s="565"/>
      <c r="E16" s="150"/>
      <c r="O16" s="39"/>
    </row>
    <row r="17" spans="2:15" ht="12" customHeight="1" x14ac:dyDescent="0.2">
      <c r="B17" s="149" t="s">
        <v>53</v>
      </c>
      <c r="C17" s="564"/>
      <c r="D17" s="565"/>
      <c r="E17" s="150"/>
      <c r="M17" s="39"/>
      <c r="N17" s="39"/>
    </row>
    <row r="18" spans="2:15" ht="12" customHeight="1" x14ac:dyDescent="0.2">
      <c r="B18" s="149" t="s">
        <v>56</v>
      </c>
      <c r="C18" s="564"/>
      <c r="D18" s="565"/>
      <c r="E18" s="150"/>
      <c r="M18" s="39"/>
      <c r="N18" s="39"/>
      <c r="O18" s="39"/>
    </row>
    <row r="19" spans="2:15" ht="12" customHeight="1" x14ac:dyDescent="0.2">
      <c r="B19" s="149" t="s">
        <v>59</v>
      </c>
      <c r="C19" s="564"/>
      <c r="D19" s="565"/>
      <c r="E19" s="150"/>
      <c r="M19" s="39"/>
      <c r="N19" s="39"/>
      <c r="O19" s="39"/>
    </row>
    <row r="20" spans="2:15" ht="12" customHeight="1" x14ac:dyDescent="0.2">
      <c r="B20" s="149" t="s">
        <v>67</v>
      </c>
      <c r="C20" s="566" t="s">
        <v>68</v>
      </c>
      <c r="D20" s="567"/>
      <c r="E20" s="262">
        <f>100%-SUM(E15:E19)</f>
        <v>1</v>
      </c>
      <c r="M20" s="39"/>
      <c r="N20" s="39"/>
      <c r="O20" s="39"/>
    </row>
    <row r="21" spans="2:15" ht="13.5" customHeight="1" x14ac:dyDescent="0.2">
      <c r="B21" s="149"/>
      <c r="C21" s="69"/>
      <c r="D21" s="69"/>
      <c r="E21" s="152"/>
      <c r="M21" s="39"/>
      <c r="N21" s="39"/>
      <c r="O21" s="39"/>
    </row>
    <row r="22" spans="2:15" x14ac:dyDescent="0.2">
      <c r="B22" s="146" t="s">
        <v>359</v>
      </c>
      <c r="C22" s="543" t="str">
        <f>IFERROR(VLOOKUP(C6,$K$2:$O$6,4,FALSE),"")</f>
        <v/>
      </c>
      <c r="D22" s="543"/>
      <c r="E22" s="544"/>
      <c r="O22" s="39"/>
    </row>
    <row r="23" spans="2:15" ht="12.75" customHeight="1" x14ac:dyDescent="0.2">
      <c r="B23" s="146"/>
      <c r="C23" s="69"/>
      <c r="D23" s="69"/>
      <c r="E23" s="152"/>
      <c r="M23" s="39"/>
      <c r="N23" s="39"/>
    </row>
    <row r="24" spans="2:15" ht="26.25" customHeight="1" x14ac:dyDescent="0.2">
      <c r="B24" s="146"/>
      <c r="C24" s="545" t="s">
        <v>79</v>
      </c>
      <c r="D24" s="545"/>
      <c r="E24" s="546"/>
      <c r="O24" s="39"/>
    </row>
    <row r="25" spans="2:15" x14ac:dyDescent="0.2">
      <c r="B25" s="157"/>
      <c r="C25" s="551"/>
      <c r="D25" s="551"/>
      <c r="E25" s="552"/>
      <c r="M25" s="39"/>
      <c r="N25" s="39"/>
      <c r="O25" s="39"/>
    </row>
    <row r="26" spans="2:15" x14ac:dyDescent="0.2">
      <c r="B26" s="157"/>
      <c r="C26" s="555" t="s">
        <v>84</v>
      </c>
      <c r="D26" s="555"/>
      <c r="E26" s="556"/>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5" t="s">
        <v>360</v>
      </c>
      <c r="D42" s="545"/>
      <c r="E42" s="546"/>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557" t="s">
        <v>360</v>
      </c>
      <c r="D90" s="557"/>
      <c r="E90" s="558"/>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5" t="s">
        <v>360</v>
      </c>
      <c r="D106" s="545"/>
      <c r="E106" s="546"/>
    </row>
    <row r="107" spans="2:15" ht="14.25" customHeight="1" thickBot="1" x14ac:dyDescent="0.25">
      <c r="B107" s="158" t="s">
        <v>216</v>
      </c>
      <c r="C107" s="36"/>
      <c r="D107" s="36"/>
      <c r="E107" s="159"/>
    </row>
    <row r="108" spans="2:15" ht="93.75" customHeight="1" x14ac:dyDescent="0.2">
      <c r="B108" s="201" t="s">
        <v>218</v>
      </c>
      <c r="C108" s="559"/>
      <c r="D108" s="559"/>
      <c r="E108" s="560"/>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561"/>
      <c r="D113" s="562"/>
      <c r="E113" s="563"/>
    </row>
    <row r="114" spans="2:5" x14ac:dyDescent="0.2">
      <c r="B114" s="157" t="s">
        <v>227</v>
      </c>
      <c r="C114" s="547"/>
      <c r="D114" s="547"/>
      <c r="E114" s="548"/>
    </row>
    <row r="115" spans="2:5" ht="24" x14ac:dyDescent="0.2">
      <c r="B115" s="203" t="s">
        <v>229</v>
      </c>
      <c r="C115" s="549"/>
      <c r="D115" s="549"/>
      <c r="E115" s="550"/>
    </row>
    <row r="116" spans="2:5" ht="24" x14ac:dyDescent="0.2">
      <c r="B116" s="204" t="s">
        <v>231</v>
      </c>
      <c r="C116" s="553"/>
      <c r="D116" s="553"/>
      <c r="E116" s="554"/>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zc9K8/wjVKRo1qQpEtph2cZK+H7+nQ/YhBrINIYowbzdS/UoZBAlhFpADmz2SY4f+QKapS0P1qp9pTGQNjaSGw==" saltValue="h9CaFBoZcrTgQmst7mOmcA==" spinCount="100000" sheet="1" selectLockedCells="1"/>
  <dataConsolidate/>
  <mergeCells count="27">
    <mergeCell ref="C114:E114"/>
    <mergeCell ref="C115:E115"/>
    <mergeCell ref="C116:E116"/>
    <mergeCell ref="C26:E26"/>
    <mergeCell ref="C42:E42"/>
    <mergeCell ref="C90:E90"/>
    <mergeCell ref="C106:E106"/>
    <mergeCell ref="C108:E108"/>
    <mergeCell ref="C113:E113"/>
    <mergeCell ref="C25:E25"/>
    <mergeCell ref="C11:E11"/>
    <mergeCell ref="C13:E13"/>
    <mergeCell ref="C14:D14"/>
    <mergeCell ref="C15:D15"/>
    <mergeCell ref="C16:D16"/>
    <mergeCell ref="C17:D17"/>
    <mergeCell ref="C18:D18"/>
    <mergeCell ref="C19:D19"/>
    <mergeCell ref="C20:D20"/>
    <mergeCell ref="C22:E22"/>
    <mergeCell ref="C24:E24"/>
    <mergeCell ref="C10:E10"/>
    <mergeCell ref="D2:E2"/>
    <mergeCell ref="B4:E4"/>
    <mergeCell ref="C6:E6"/>
    <mergeCell ref="C7:E7"/>
    <mergeCell ref="C8:E8"/>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tabSelected="1" zoomScaleNormal="100" zoomScaleSheetLayoutView="100" zoomScalePageLayoutView="60" workbookViewId="0">
      <selection activeCell="E31" sqref="E31"/>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574" t="s">
        <v>348</v>
      </c>
      <c r="E2" s="575"/>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76" t="s">
        <v>358</v>
      </c>
      <c r="C4" s="577"/>
      <c r="D4" s="577"/>
      <c r="E4" s="578"/>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79"/>
      <c r="D6" s="579"/>
      <c r="E6" s="580"/>
      <c r="K6" s="29" t="s">
        <v>545</v>
      </c>
      <c r="L6" s="29">
        <v>183204042</v>
      </c>
      <c r="M6" s="39" t="s">
        <v>1</v>
      </c>
      <c r="N6" s="39" t="s">
        <v>546</v>
      </c>
    </row>
    <row r="7" spans="2:15" x14ac:dyDescent="0.2">
      <c r="B7" s="145" t="s">
        <v>9</v>
      </c>
      <c r="C7" s="581" t="str">
        <f>IFERROR(VLOOKUP(C6,$K$2:$M$6,3,FALSE),"")</f>
        <v/>
      </c>
      <c r="D7" s="581"/>
      <c r="E7" s="582"/>
      <c r="M7" s="39"/>
      <c r="N7" s="39"/>
      <c r="O7" s="39"/>
    </row>
    <row r="8" spans="2:15" x14ac:dyDescent="0.2">
      <c r="B8" s="146" t="s">
        <v>13</v>
      </c>
      <c r="C8" s="581" t="str">
        <f>IFERROR(VLOOKUP(C6,$K$2:$L$6,2,FALSE),"")</f>
        <v/>
      </c>
      <c r="D8" s="581"/>
      <c r="E8" s="582"/>
      <c r="O8" s="39"/>
    </row>
    <row r="9" spans="2:15" ht="12" customHeight="1" x14ac:dyDescent="0.2">
      <c r="B9" s="146" t="s">
        <v>16</v>
      </c>
      <c r="C9" s="134"/>
      <c r="D9" s="134"/>
      <c r="E9" s="261"/>
      <c r="K9" s="39"/>
      <c r="L9" s="39"/>
    </row>
    <row r="10" spans="2:15" ht="12" customHeight="1" x14ac:dyDescent="0.2">
      <c r="B10" s="146" t="s">
        <v>25</v>
      </c>
      <c r="C10" s="562"/>
      <c r="D10" s="562"/>
      <c r="E10" s="563"/>
    </row>
    <row r="11" spans="2:15" ht="12" customHeight="1" x14ac:dyDescent="0.2">
      <c r="B11" s="146" t="s">
        <v>29</v>
      </c>
      <c r="C11" s="568"/>
      <c r="D11" s="568"/>
      <c r="E11" s="569"/>
      <c r="K11" s="39"/>
      <c r="L11" s="39"/>
    </row>
    <row r="12" spans="2:15" ht="12" customHeight="1" x14ac:dyDescent="0.2">
      <c r="B12" s="146"/>
      <c r="C12" s="34"/>
      <c r="D12" s="34"/>
      <c r="E12" s="147"/>
      <c r="K12" s="39"/>
      <c r="L12" s="39"/>
    </row>
    <row r="13" spans="2:15" ht="12" customHeight="1" x14ac:dyDescent="0.2">
      <c r="B13" s="146"/>
      <c r="C13" s="570" t="s">
        <v>36</v>
      </c>
      <c r="D13" s="571"/>
      <c r="E13" s="572"/>
    </row>
    <row r="14" spans="2:15" ht="12" customHeight="1" x14ac:dyDescent="0.2">
      <c r="B14" s="146" t="s">
        <v>40</v>
      </c>
      <c r="C14" s="573" t="s">
        <v>330</v>
      </c>
      <c r="D14" s="573"/>
      <c r="E14" s="148" t="s">
        <v>41</v>
      </c>
    </row>
    <row r="15" spans="2:15" ht="12" customHeight="1" x14ac:dyDescent="0.2">
      <c r="B15" s="149" t="s">
        <v>45</v>
      </c>
      <c r="C15" s="564"/>
      <c r="D15" s="565"/>
      <c r="E15" s="150"/>
      <c r="M15" s="39"/>
      <c r="N15" s="39"/>
    </row>
    <row r="16" spans="2:15" ht="12" customHeight="1" x14ac:dyDescent="0.2">
      <c r="B16" s="149" t="s">
        <v>49</v>
      </c>
      <c r="C16" s="564"/>
      <c r="D16" s="565"/>
      <c r="E16" s="150"/>
      <c r="O16" s="39"/>
    </row>
    <row r="17" spans="2:15" ht="12" customHeight="1" x14ac:dyDescent="0.2">
      <c r="B17" s="149" t="s">
        <v>53</v>
      </c>
      <c r="C17" s="564"/>
      <c r="D17" s="565"/>
      <c r="E17" s="150"/>
      <c r="M17" s="39"/>
      <c r="N17" s="39"/>
    </row>
    <row r="18" spans="2:15" ht="12" customHeight="1" x14ac:dyDescent="0.2">
      <c r="B18" s="149" t="s">
        <v>56</v>
      </c>
      <c r="C18" s="564"/>
      <c r="D18" s="565"/>
      <c r="E18" s="150"/>
      <c r="M18" s="39"/>
      <c r="N18" s="39"/>
      <c r="O18" s="39"/>
    </row>
    <row r="19" spans="2:15" ht="12" customHeight="1" x14ac:dyDescent="0.2">
      <c r="B19" s="149" t="s">
        <v>59</v>
      </c>
      <c r="C19" s="564"/>
      <c r="D19" s="565"/>
      <c r="E19" s="150"/>
      <c r="M19" s="39"/>
      <c r="N19" s="39"/>
      <c r="O19" s="39"/>
    </row>
    <row r="20" spans="2:15" ht="12" customHeight="1" x14ac:dyDescent="0.2">
      <c r="B20" s="149" t="s">
        <v>67</v>
      </c>
      <c r="C20" s="566" t="s">
        <v>68</v>
      </c>
      <c r="D20" s="567"/>
      <c r="E20" s="262">
        <f>100%-SUM(E15:E19)</f>
        <v>1</v>
      </c>
      <c r="M20" s="39"/>
      <c r="N20" s="39"/>
      <c r="O20" s="39"/>
    </row>
    <row r="21" spans="2:15" ht="13.5" customHeight="1" x14ac:dyDescent="0.2">
      <c r="B21" s="149"/>
      <c r="C21" s="69"/>
      <c r="D21" s="69"/>
      <c r="E21" s="152"/>
      <c r="M21" s="39"/>
      <c r="N21" s="39"/>
      <c r="O21" s="39"/>
    </row>
    <row r="22" spans="2:15" x14ac:dyDescent="0.2">
      <c r="B22" s="146" t="s">
        <v>359</v>
      </c>
      <c r="C22" s="543" t="str">
        <f>IFERROR(VLOOKUP(C6,$K$2:$O$5,4,FALSE),"")</f>
        <v/>
      </c>
      <c r="D22" s="543"/>
      <c r="E22" s="544"/>
      <c r="O22" s="39"/>
    </row>
    <row r="23" spans="2:15" ht="12.75" customHeight="1" x14ac:dyDescent="0.2">
      <c r="B23" s="146"/>
      <c r="C23" s="69"/>
      <c r="D23" s="69"/>
      <c r="E23" s="152"/>
      <c r="M23" s="39"/>
      <c r="N23" s="39"/>
    </row>
    <row r="24" spans="2:15" ht="26.25" customHeight="1" x14ac:dyDescent="0.2">
      <c r="B24" s="146"/>
      <c r="C24" s="545" t="s">
        <v>79</v>
      </c>
      <c r="D24" s="545"/>
      <c r="E24" s="546"/>
      <c r="O24" s="39"/>
    </row>
    <row r="25" spans="2:15" x14ac:dyDescent="0.2">
      <c r="B25" s="157"/>
      <c r="C25" s="551"/>
      <c r="D25" s="551"/>
      <c r="E25" s="552"/>
      <c r="M25" s="39"/>
      <c r="N25" s="39"/>
      <c r="O25" s="39"/>
    </row>
    <row r="26" spans="2:15" x14ac:dyDescent="0.2">
      <c r="B26" s="157"/>
      <c r="C26" s="555" t="s">
        <v>84</v>
      </c>
      <c r="D26" s="555"/>
      <c r="E26" s="556"/>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5" t="s">
        <v>360</v>
      </c>
      <c r="D42" s="545"/>
      <c r="E42" s="546"/>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557" t="s">
        <v>360</v>
      </c>
      <c r="D90" s="557"/>
      <c r="E90" s="558"/>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5" t="s">
        <v>360</v>
      </c>
      <c r="D106" s="545"/>
      <c r="E106" s="546"/>
    </row>
    <row r="107" spans="2:15" ht="14.25" customHeight="1" thickBot="1" x14ac:dyDescent="0.25">
      <c r="B107" s="158" t="s">
        <v>216</v>
      </c>
      <c r="C107" s="36"/>
      <c r="D107" s="36"/>
      <c r="E107" s="159"/>
    </row>
    <row r="108" spans="2:15" ht="93.75" customHeight="1" x14ac:dyDescent="0.2">
      <c r="B108" s="201" t="s">
        <v>218</v>
      </c>
      <c r="C108" s="559"/>
      <c r="D108" s="559"/>
      <c r="E108" s="560"/>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561"/>
      <c r="D113" s="562"/>
      <c r="E113" s="563"/>
    </row>
    <row r="114" spans="2:5" x14ac:dyDescent="0.2">
      <c r="B114" s="157" t="s">
        <v>227</v>
      </c>
      <c r="C114" s="547"/>
      <c r="D114" s="547"/>
      <c r="E114" s="548"/>
    </row>
    <row r="115" spans="2:5" ht="24" x14ac:dyDescent="0.2">
      <c r="B115" s="203" t="s">
        <v>229</v>
      </c>
      <c r="C115" s="549"/>
      <c r="D115" s="549"/>
      <c r="E115" s="550"/>
    </row>
    <row r="116" spans="2:5" ht="24" x14ac:dyDescent="0.2">
      <c r="B116" s="204" t="s">
        <v>231</v>
      </c>
      <c r="C116" s="553"/>
      <c r="D116" s="553"/>
      <c r="E116" s="554"/>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D2:E2"/>
    <mergeCell ref="B4:E4"/>
    <mergeCell ref="C6:E6"/>
    <mergeCell ref="C7:E7"/>
    <mergeCell ref="C8:E8"/>
    <mergeCell ref="C17:D17"/>
    <mergeCell ref="C18:D18"/>
    <mergeCell ref="C19:D19"/>
    <mergeCell ref="C20:D20"/>
    <mergeCell ref="C10:E10"/>
    <mergeCell ref="C11:E11"/>
    <mergeCell ref="C13:E13"/>
    <mergeCell ref="C14:D14"/>
    <mergeCell ref="C15:D15"/>
    <mergeCell ref="C16:D16"/>
    <mergeCell ref="C116:E116"/>
    <mergeCell ref="C26:E26"/>
    <mergeCell ref="C42:E42"/>
    <mergeCell ref="C90:E90"/>
    <mergeCell ref="C106:E106"/>
    <mergeCell ref="C108:E108"/>
    <mergeCell ref="C113:E113"/>
    <mergeCell ref="C22:E22"/>
    <mergeCell ref="C24:E24"/>
    <mergeCell ref="C114:E114"/>
    <mergeCell ref="C115:E115"/>
    <mergeCell ref="C25:E25"/>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2.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Vida Stonytė</cp:lastModifiedBy>
  <cp:revision/>
  <cp:lastPrinted>2025-04-02T07:07:29Z</cp:lastPrinted>
  <dcterms:created xsi:type="dcterms:W3CDTF">2014-03-24T16:58:47Z</dcterms:created>
  <dcterms:modified xsi:type="dcterms:W3CDTF">2026-06-03T12:15:45Z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